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38" yWindow="65438" windowWidth="18465" windowHeight="10996" tabRatio="913" activeTab="0"/>
  </bookViews>
  <sheets>
    <sheet name="Example" sheetId="20" r:id="rId1"/>
    <sheet name="A" sheetId="21" r:id="rId2"/>
    <sheet name="B" sheetId="22" r:id="rId3"/>
    <sheet name="C" sheetId="4" r:id="rId4"/>
    <sheet name="D" sheetId="17" r:id="rId5"/>
    <sheet name="E" sheetId="18" r:id="rId6"/>
    <sheet name="F" sheetId="19" r:id="rId7"/>
  </sheets>
  <definedNames/>
  <calcPr calcId="191029"/>
  <extLst/>
</workbook>
</file>

<file path=xl/sharedStrings.xml><?xml version="1.0" encoding="utf-8"?>
<sst xmlns="http://schemas.openxmlformats.org/spreadsheetml/2006/main" count="774" uniqueCount="266">
  <si>
    <t>90% Confidence Interval</t>
  </si>
  <si>
    <t>Lower Bound</t>
  </si>
  <si>
    <t>Upper Bound</t>
  </si>
  <si>
    <t>T/F</t>
  </si>
  <si>
    <t>% Confidence</t>
  </si>
  <si>
    <t>Brier</t>
  </si>
  <si>
    <t>Grading Code:</t>
  </si>
  <si>
    <t>How many feet tall is Hoover Dam?</t>
  </si>
  <si>
    <t>How many inches long is a 20 dollar bill?</t>
  </si>
  <si>
    <t>What percentage of alumninum is recycled in the US?</t>
  </si>
  <si>
    <t>What year was Elvis Presley born?</t>
  </si>
  <si>
    <t>What percentage of the atmosphere is oxygen by volume?</t>
  </si>
  <si>
    <t>In 1913, the US military owned how many airplanes?</t>
  </si>
  <si>
    <t>The first European printing press was invented in what year?</t>
  </si>
  <si>
    <t>What percentage of all electricity consumed in US households was used by kitchen appliances in 2001?</t>
  </si>
  <si>
    <t>The peak of Mt. Everest is how many miles above sea level?</t>
  </si>
  <si>
    <t>How long is Iraq's border with Iran (in km)?</t>
  </si>
  <si>
    <t>How many miles long is the Nile River?</t>
  </si>
  <si>
    <t>In what year was Harvard University founded?</t>
  </si>
  <si>
    <t>What is the wingspan (in feet) of a Boeing 747 jumbo jet?</t>
  </si>
  <si>
    <t>How many soldiers were in a Roman legion?</t>
  </si>
  <si>
    <t>What is the average temperature of the abyssal zone (where the oceans are more than 6,500 feet deep) in °F?</t>
  </si>
  <si>
    <t>The Roman Colosseum held how many spectators?</t>
  </si>
  <si>
    <t>The Lincoln Highway was the first paved road in the United States and it ran from Chicago to San Francisco.</t>
  </si>
  <si>
    <t>Gold is denser than iron.</t>
  </si>
  <si>
    <t>"Doric" is an architectural term for the shape of a roof.</t>
  </si>
  <si>
    <t>Germany was the second country to develop atomic weapons.</t>
  </si>
  <si>
    <t>A hockey puck will fit in a golf hole.</t>
  </si>
  <si>
    <t>The Sioux were one of the Plains Indian tribes.</t>
  </si>
  <si>
    <t>To a physicist, "plasma" is a type of rock.</t>
  </si>
  <si>
    <t>The Hundred Years’ War was actually over a century long.</t>
  </si>
  <si>
    <t>Most of the freshwater on Earth is in the polar ice caps.</t>
  </si>
  <si>
    <t>The Academy Awards (Oscars) began over a century ago.</t>
  </si>
  <si>
    <t>In Microsoft Excel, the "^" symbol means "raise to the power of."</t>
  </si>
  <si>
    <t>By 1997, Bill Gates was worth more than $10 billion.</t>
  </si>
  <si>
    <t>Cannons were used in European warfare by the 11th century.</t>
  </si>
  <si>
    <t xml:space="preserve">Anchorage is the capital of Alaska.
</t>
  </si>
  <si>
    <t>Washington, Jefferson, Lincoln, and Grant are the four presidents' heads sculpted into Mount Rushmore.</t>
  </si>
  <si>
    <t>How wide is the goal in field hockey (in feet)?</t>
  </si>
  <si>
    <t>F</t>
  </si>
  <si>
    <t>T</t>
  </si>
  <si>
    <t>Relative Error</t>
  </si>
  <si>
    <t>Calibration Score</t>
  </si>
  <si>
    <t>Binary Adjustment:</t>
  </si>
  <si>
    <t>John Wiley &amp; Sons was not the world's largest book publisher in 2018.</t>
  </si>
  <si>
    <t>CBT Score Code</t>
  </si>
  <si>
    <t>Response correct?</t>
  </si>
  <si>
    <t>Grading code</t>
  </si>
  <si>
    <t># Correct</t>
  </si>
  <si>
    <t>Number correct</t>
  </si>
  <si>
    <t>Correct Answer</t>
  </si>
  <si>
    <t>CBT Score Codes</t>
  </si>
  <si>
    <t>Quiz complete</t>
  </si>
  <si>
    <t>Quiz complete?</t>
  </si>
  <si>
    <t>L</t>
  </si>
  <si>
    <t>W</t>
  </si>
  <si>
    <t>K</t>
  </si>
  <si>
    <t>V</t>
  </si>
  <si>
    <t>J</t>
  </si>
  <si>
    <t>U</t>
  </si>
  <si>
    <t>I</t>
  </si>
  <si>
    <t>H</t>
  </si>
  <si>
    <t>S</t>
  </si>
  <si>
    <t>G</t>
  </si>
  <si>
    <t>E</t>
  </si>
  <si>
    <t>N</t>
  </si>
  <si>
    <t>R</t>
  </si>
  <si>
    <t>D</t>
  </si>
  <si>
    <t>M</t>
  </si>
  <si>
    <t>Range</t>
  </si>
  <si>
    <t>Binary</t>
  </si>
  <si>
    <t>Range Score Code:</t>
  </si>
  <si>
    <t>Binary Score Code:</t>
  </si>
  <si>
    <t>Answers in Given Ranges:</t>
  </si>
  <si>
    <t>Binary Actual Correct:</t>
  </si>
  <si>
    <t>Range Adjustment:</t>
  </si>
  <si>
    <t>Q</t>
  </si>
  <si>
    <t>RANGE QUESTIONS</t>
  </si>
  <si>
    <t>T/F QUESTIONS</t>
  </si>
  <si>
    <t>P</t>
  </si>
  <si>
    <t>O</t>
  </si>
  <si>
    <t>C</t>
  </si>
  <si>
    <t>B</t>
  </si>
  <si>
    <t>A</t>
  </si>
  <si>
    <t>Quiz C</t>
  </si>
  <si>
    <t>Quiz D</t>
  </si>
  <si>
    <t>Quiz E</t>
  </si>
  <si>
    <t>Quiz F</t>
  </si>
  <si>
    <t>What is the latitude of New Orleans?  Hint:  Latitude is 0° at the equator and 90° at the North Pole.</t>
  </si>
  <si>
    <t>How many feet long is the Space Shuttle Orbiter (excluding the external tank)?</t>
  </si>
  <si>
    <t>What year did Jules Verne publish 20,000 Leagues Under the Sea?</t>
  </si>
  <si>
    <t>How many letters are in the Greek alphabet?</t>
  </si>
  <si>
    <t>Construction of Hoover Dam began in what year?</t>
  </si>
  <si>
    <t>Helium was discovered before copper.</t>
  </si>
  <si>
    <t>There were fewer than 200 billionaires in the world in 2018</t>
  </si>
  <si>
    <t>The World Tourism Organization predicts that Europe will still be the most popular tourist destination in 2020.</t>
  </si>
  <si>
    <t>The average annual salary of airline captains in 2018 was over $150,000.</t>
  </si>
  <si>
    <t>Jupiter's "Great Red Spot" is larger than the Earth.</t>
  </si>
  <si>
    <t xml:space="preserve">The Brooklyn Dodgers’ team nickname was shortened from the original “Trolley Dodgers.” </t>
  </si>
  <si>
    <t>"Hypersonic" is faster than "subsonic."</t>
  </si>
  <si>
    <t>A "polygon" is 3-dimensional, whereas a polyhedron is 2-dimensional.</t>
  </si>
  <si>
    <t>A one watt electric motor produces one horse power.</t>
  </si>
  <si>
    <t>Chicago is more populous than Boston.</t>
  </si>
  <si>
    <t>In 2005, Walmart sales dropped below $100 billion.</t>
  </si>
  <si>
    <t>Post-it Notes were invented by 3M.</t>
  </si>
  <si>
    <t>Alfred Nobel, who endowed the Nobel Prize, made his fortune in oil and explosives.</t>
  </si>
  <si>
    <t>A BTU is a measure of heat.</t>
  </si>
  <si>
    <t>The winner of the first Indianapolis 500 clocked an average speed of under 100 mph.</t>
  </si>
  <si>
    <t>Microsoft has more employees than IBM.</t>
  </si>
  <si>
    <t>Romania borders Hungary.</t>
  </si>
  <si>
    <t>Idaho is larger in area than Iraq.</t>
  </si>
  <si>
    <t>Casablanca is on the African continent.</t>
  </si>
  <si>
    <t>The first manmade plastic was invented in the 19th century.</t>
  </si>
  <si>
    <t>A chamois is an Alpine animal.</t>
  </si>
  <si>
    <t>Stonehenge is located on the largest British Island (Great Britain).</t>
  </si>
  <si>
    <t>Computer processors double in power every 3 months or less.</t>
  </si>
  <si>
    <t>A standard can of Coke (355 ml or 12 ounces) weighs more than an iPhone 11 Pro</t>
  </si>
  <si>
    <t>The first probe to land on Mars, Viking 1, landed there in what year?</t>
  </si>
  <si>
    <t>How old was the youngest person to fly into space?</t>
  </si>
  <si>
    <t>How many meters tall is the Willis (formerly Sears) Tower in Chicago (excluding antenna)?</t>
  </si>
  <si>
    <t xml:space="preserve">What was the maximum altitude of the Breitling Orbiter 3, the first balloon to circumnavigate the globe, in miles? </t>
  </si>
  <si>
    <t>On average, what percentage of the total software development project effort is spent in design?</t>
  </si>
  <si>
    <t>How many people were permanently evacuated after the Chernobyl nuclear power plant accident?</t>
  </si>
  <si>
    <t>How many feet long were the largest airships?</t>
  </si>
  <si>
    <t>How many miles is the flying distance from San Francisco to Honolulu?</t>
  </si>
  <si>
    <t>The fastest bird, the falcon, can fly at a speed of how many miles per hour in a dive?</t>
  </si>
  <si>
    <t>What year was the double helix structure of DNA discovered?</t>
  </si>
  <si>
    <t>How many yards wide is a football field?</t>
  </si>
  <si>
    <t>What was the percentage growth in Internet hosts from 1996 to 1997?</t>
  </si>
  <si>
    <t xml:space="preserve">How many calories are in 8 ounces of orange juice? </t>
  </si>
  <si>
    <t>How fast would you have to travel at sea level to break the sound barrier (in mph)?</t>
  </si>
  <si>
    <t>How many years was Nelson Mandela in prison?</t>
  </si>
  <si>
    <t>What is the average daily calorie intake in developed countries (per person)?</t>
  </si>
  <si>
    <t>The Audubon Society was formed in the US in what year?</t>
  </si>
  <si>
    <t>How deep beneath the sea was the Titanic found (in miles)?</t>
  </si>
  <si>
    <t>The average US home has how many television sets?</t>
  </si>
  <si>
    <t>As of 2008, what was the population of China (in billions)?</t>
  </si>
  <si>
    <t>How many countries have at least one McDonald’s restaurant?</t>
  </si>
  <si>
    <t>How many employees did eBay have in the first quarter of 2006?</t>
  </si>
  <si>
    <t>According to the Auto Affordability Index, what was the average price of a new car in 2008?</t>
  </si>
  <si>
    <t>How many casualties did the French suffer in the Battle of Waterloo?</t>
  </si>
  <si>
    <t>What is the range in miles of a Minuteman Missile?</t>
  </si>
  <si>
    <t>What is the percentage of IT jobs in the US were unfilled in 1997?</t>
  </si>
  <si>
    <t>The Supremes’ (with Diana Ross) song Stop! In the Name of Love was how long (in minutes)?</t>
  </si>
  <si>
    <t>How many undergraduates attended the University of Cambridge in 1990?</t>
  </si>
  <si>
    <t>If you could jump 50 feet straight up into the air, how many seconds would you be airborne before you landed?</t>
  </si>
  <si>
    <t>How many gallons are in a bushel (both are measures of volume)?</t>
  </si>
  <si>
    <t>How many monarchs has England had in the last thousand years?</t>
  </si>
  <si>
    <t>If the air temperature is -5°F, and the wind speed is 15 mph, what would wind chill be (in °F)?</t>
  </si>
  <si>
    <t xml:space="preserve">The average cost of testing in software development is what percentage of total project costs? </t>
  </si>
  <si>
    <t>If a software development project was projected to take 17 months, how long does it actually take (in months)?</t>
  </si>
  <si>
    <t>The 2008 Ford Taurus SEL has how much horse power?</t>
  </si>
  <si>
    <t>How many gold medals did Jesse Owens win at the 1936 Berlin Olympics?</t>
  </si>
  <si>
    <t>In 2005, the average fuel economy for all US cars and light trucks on the road was how much (in miles per gal)?</t>
  </si>
  <si>
    <t>The average house in the United States uses how many gallons of water per day?</t>
  </si>
  <si>
    <t>What was the average price in the United States of a house sold in 2001?</t>
  </si>
  <si>
    <t>What was the high school graduation rate in New Hampshire in 2012?</t>
  </si>
  <si>
    <t>The melting point of tin is higher than the melting point of aluminum.</t>
  </si>
  <si>
    <t>In English, the word “quality” is more frequently used that the word “speed.”</t>
  </si>
  <si>
    <t>Any male pig is referred to as a hog.</t>
  </si>
  <si>
    <t>California’s giant sequoia trees are named for an early 19th century leader of the Cherokee Indians.</t>
  </si>
  <si>
    <t>The Model T was the first car produced by Henry Ford.</t>
  </si>
  <si>
    <t>When rolling two dice, a roll of 7 is more likely than a 3.</t>
  </si>
  <si>
    <t>No one has ever been reported to have been hit by any object that fell from space.</t>
  </si>
  <si>
    <t>Sir Christopher Wren was a British anthropologist.</t>
  </si>
  <si>
    <t>Pakistan does not border Russia.</t>
  </si>
  <si>
    <t>Navy won the first Army-Navy football game.</t>
  </si>
  <si>
    <t>Italian has more words than any other language.</t>
  </si>
  <si>
    <t>The month of August is named after a Greek god.</t>
  </si>
  <si>
    <t>The deepest ocean trench is deeper than the Grand Canyon.</t>
  </si>
  <si>
    <t>Abraham Lincoln was the first president born in a log cabin.</t>
  </si>
  <si>
    <t>In July 2007, more people searched Google for “Harry Potter” than “Hillary Clinton” (according to GoogleTrends).</t>
  </si>
  <si>
    <t xml:space="preserve">The population of Alabama is higher than the population of Arizona. </t>
  </si>
  <si>
    <t xml:space="preserve">No category 5 hurricane hit the US in 2004.
</t>
  </si>
  <si>
    <t>The UK is among the top 10 largest economies in the world (by GDP).</t>
  </si>
  <si>
    <t>One knot is faster than one kilometer per hour.</t>
  </si>
  <si>
    <t>There are more electrical engineers in the US than actuaries.</t>
  </si>
  <si>
    <t>A temperature of 28 °F is colder than -15 °C.</t>
  </si>
  <si>
    <t>Alveoli are in the lungs.</t>
  </si>
  <si>
    <t>The Berlin Wall, running through Berlin and separating East and West Germany, was actually less than 2 miles long.</t>
  </si>
  <si>
    <t>Another name for aspirin is nitric acid.</t>
  </si>
  <si>
    <t>Crop rotation refers to changing the direction of the planting rows.</t>
  </si>
  <si>
    <t>America Online (AOL) purchased Netscape.</t>
  </si>
  <si>
    <t>The “bulge” in the Battle of the Bulge was a break in the Allied Lines caused by a German advance.</t>
  </si>
  <si>
    <t>Former President Bill Clinton is taller than former President Jimmy Carter.</t>
  </si>
  <si>
    <t>The TV series “Friends” never had a year when it was #1 in the Nielsen ratings.</t>
  </si>
  <si>
    <t>A Google search on “CNN” generates more hits than a search on “weather.”</t>
  </si>
  <si>
    <t>A pentagon has more sides than a hexagon.</t>
  </si>
  <si>
    <t>In the English Language, the word “strategy” is used more often than the word “celebrate.”</t>
  </si>
  <si>
    <t>The Ford Taurus has sold more cars to date than the Honda Civic.</t>
  </si>
  <si>
    <t>The world record long jump is longer than the world record pole vault is high.</t>
  </si>
  <si>
    <t xml:space="preserve">In the United States, more electricity is generated from coal than nuclear power. </t>
  </si>
  <si>
    <t>Changing altitude requires changing the “yaw” of an aircraft.</t>
  </si>
  <si>
    <t xml:space="preserve">“Quixotic” is the proper spelling of an actual word in English.
</t>
  </si>
  <si>
    <t>Francis Scott Key wrote the lyrics, but not the music, for the American National Anthem.</t>
  </si>
  <si>
    <t>In July 2007, more people searched Google for “economy” than “virus” (according to GoogleTrends).</t>
  </si>
  <si>
    <t>A "Cessna" is a type of aircraft.</t>
  </si>
  <si>
    <t>In 1994, how many nations were members of the United Nations?</t>
  </si>
  <si>
    <t>The Airbus A380 seats 525 people in standard three-class configuration.  How many could it seat if all seats were economy class?</t>
  </si>
  <si>
    <t>New development is what percentage of US software costs?</t>
  </si>
  <si>
    <t>Human hair on the head grows at an average rate of how many inches per year?</t>
  </si>
  <si>
    <t>California became a state in what year?</t>
  </si>
  <si>
    <t>How many grams does the average business card weigh?</t>
  </si>
  <si>
    <t xml:space="preserve">What was the average age of a woman giving birth to her first child in Australia in 2010? </t>
  </si>
  <si>
    <t>What is the average number of defects per thousand lines of code for US commercial software?</t>
  </si>
  <si>
    <t>What was the total number of pages in the Greater Dallas Yellow Pages in 1998?</t>
  </si>
  <si>
    <t>The largest meteorite ever found on Earth weighed how many tons?</t>
  </si>
  <si>
    <t>Gone With The Wind won the Oscar for Best Picture in what year?</t>
  </si>
  <si>
    <t>What is the road mileage from Seattle to Atlanta?</t>
  </si>
  <si>
    <t>What year did Walt Disney create Mickey Mouse?</t>
  </si>
  <si>
    <t>How many 20th century earthquakes world-wide measured above 8.0 on the Richter scale?</t>
  </si>
  <si>
    <t>How many plays did William Shakespeare write?</t>
  </si>
  <si>
    <t>How many of the elements in the Periodic Table were discovered in the 20th century?</t>
  </si>
  <si>
    <t>What year was Mozart born?</t>
  </si>
  <si>
    <t>The given name “Matthew” was the __th most common name for boys in the US in 2006.  (The highest rank is the lower bound)</t>
  </si>
  <si>
    <t>Example Quiz</t>
  </si>
  <si>
    <t>Correct</t>
  </si>
  <si>
    <t>Range Questions</t>
  </si>
  <si>
    <t>Answer</t>
  </si>
  <si>
    <t>How much does a gallon of water weigh, in pounds?</t>
  </si>
  <si>
    <t>Z</t>
  </si>
  <si>
    <t>True/False Questions</t>
  </si>
  <si>
    <t>As of January 2020, the United States penny costs more to produce than it's worth.</t>
  </si>
  <si>
    <t>Quiz A</t>
  </si>
  <si>
    <t>In the standard configuration, the Airbus A380 seats how many passengers?</t>
  </si>
  <si>
    <t>In what year did Newton publish the universal laws of gravitation?</t>
  </si>
  <si>
    <t>Of all US energy needs (electricity, heat, transportation, etc.) what percentage is supplied by coal?</t>
  </si>
  <si>
    <t>How many centimeters long is a typical business card?</t>
  </si>
  <si>
    <t>The Internet (then "Arpanet") was established as a military communications system in what year?</t>
  </si>
  <si>
    <t>How old was Charlie Chaplin when he died?</t>
  </si>
  <si>
    <t>In the US, how many dentists are there per 100,000 residents, on average?</t>
  </si>
  <si>
    <t>The Earth is 93 million miles from the sun.  How far is Venus from the sun (in millions of miles)?</t>
  </si>
  <si>
    <t>What is the percentage of Americans without healthcare insurance?</t>
  </si>
  <si>
    <t>What is the average Fahrenheit temperature in Boston, MA in April?</t>
  </si>
  <si>
    <t>The ancient Romans were conquered by the ancient Greeks.</t>
  </si>
  <si>
    <t>Napoleon Bonaparte was born on the island of Corsica.</t>
  </si>
  <si>
    <t>The movie Titanic still holds the record for the first six weeks of box office receipts.</t>
  </si>
  <si>
    <t>Alpha Centauri is closer than Andromeda.</t>
  </si>
  <si>
    <t>Germany is more populous than Mexico.</t>
  </si>
  <si>
    <t>There is no species of three-humped camel.</t>
  </si>
  <si>
    <t>The percentage of households which own their homes is higher in North Carolina than New York.</t>
  </si>
  <si>
    <t>The US has competed in the soccer World Cup</t>
  </si>
  <si>
    <t>Nuclear fusion involves splitting helium into hydrogen.</t>
  </si>
  <si>
    <t>The Yangtze River is the longest river in Asia.</t>
  </si>
  <si>
    <t>Quiz B</t>
  </si>
  <si>
    <t>How much does Doug Hubbard's book How to Measure Anything weigh (in kg)?</t>
  </si>
  <si>
    <t>What year was William Shakespeare born?</t>
  </si>
  <si>
    <t>How many stories tall is the Empire State Building?</t>
  </si>
  <si>
    <t>What were the total number of gold medals won by the USA in the 2008 Bejing Summer Olympics?</t>
  </si>
  <si>
    <t>The TV show Gilligan's Island first aired in what year?</t>
  </si>
  <si>
    <t>What is the weekly food expense (in dollars) for the average US household with children under 18 (per person)?</t>
  </si>
  <si>
    <t>How many billions of dollars did Microsoft earn in revenue in 2008?</t>
  </si>
  <si>
    <t>How many countries are in NATO?</t>
  </si>
  <si>
    <t>What year did Gunsmoke premier on television?</t>
  </si>
  <si>
    <t>On behalf of the US, President Grover Cleveland accepted the Statue of Liberty as a gift from France in what year?</t>
  </si>
  <si>
    <t>Mars is always further away from Earth than Venus.</t>
  </si>
  <si>
    <t>In high humidity, baseballs tend to be hit further than in low humidity.</t>
  </si>
  <si>
    <t>Adjusted for inflation, Hurricane Andrew was more costly than Hurricane Katrina</t>
  </si>
  <si>
    <t>President John Adams was a lawyer.</t>
  </si>
  <si>
    <t>Aluminum is the lightest metal.</t>
  </si>
  <si>
    <t>Binary Expected Correct:</t>
  </si>
  <si>
    <t>The Boston Red Sox (known then as the Boston Americans) won the first World Series in 1903.</t>
  </si>
  <si>
    <t>"M" is one of the five most commonly used letters.</t>
  </si>
  <si>
    <t>A kilogram weighs more than a pound.</t>
  </si>
  <si>
    <t>The capital of Wisconsin is Madison.</t>
  </si>
  <si>
    <t>O’Hare International Airport is no longer the world’s busiest airport.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</si>
</sst>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\+0%;\-0%"/>
    <numFmt numFmtId="168" formatCode="0.0E+00"/>
    <numFmt numFmtId="169" formatCode="0E+00"/>
    <numFmt numFmtId="170" formatCode="\+0%;\-0%;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/>
    <xf numFmtId="0" fontId="0" fillId="2" borderId="0" xfId="0" applyFill="1" applyAlignment="1" applyProtection="1">
      <alignment horizontal="center"/>
      <protection/>
    </xf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4" fontId="0" fillId="2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2" fontId="3" fillId="2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/>
    </xf>
    <xf numFmtId="14" fontId="0" fillId="2" borderId="0" xfId="0" applyNumberForma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vertic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165" fontId="0" fillId="2" borderId="0" xfId="0" applyNumberFormat="1" applyFill="1" applyAlignment="1" applyProtection="1">
      <alignment horizontal="center"/>
      <protection/>
    </xf>
    <xf numFmtId="0" fontId="0" fillId="4" borderId="0" xfId="0" applyFill="1" applyBorder="1" applyProtection="1">
      <protection/>
    </xf>
    <xf numFmtId="9" fontId="0" fillId="5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vertical="center"/>
      <protection/>
    </xf>
    <xf numFmtId="0" fontId="10" fillId="0" borderId="9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0" fillId="0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Protection="1"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2" fontId="0" fillId="2" borderId="16" xfId="18" applyNumberFormat="1" applyFont="1" applyFill="1" applyBorder="1" applyAlignment="1" applyProtection="1">
      <alignment horizontal="center" vertical="center"/>
      <protection/>
    </xf>
    <xf numFmtId="0" fontId="7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/>
    </xf>
    <xf numFmtId="0" fontId="0" fillId="0" borderId="16" xfId="0" applyFill="1" applyBorder="1" applyProtection="1"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/>
      <protection/>
    </xf>
    <xf numFmtId="0" fontId="0" fillId="0" borderId="0" xfId="0" applyBorder="1"/>
    <xf numFmtId="0" fontId="0" fillId="0" borderId="17" xfId="0" applyFill="1" applyBorder="1" applyProtection="1">
      <protection/>
    </xf>
    <xf numFmtId="0" fontId="0" fillId="0" borderId="18" xfId="0" applyFill="1" applyBorder="1" applyProtection="1">
      <protection/>
    </xf>
    <xf numFmtId="0" fontId="0" fillId="0" borderId="19" xfId="0" applyFill="1" applyBorder="1" applyProtection="1">
      <protection/>
    </xf>
    <xf numFmtId="0" fontId="0" fillId="2" borderId="20" xfId="0" applyFill="1" applyBorder="1" applyProtection="1">
      <protection/>
    </xf>
    <xf numFmtId="0" fontId="3" fillId="2" borderId="21" xfId="0" applyFont="1" applyFill="1" applyBorder="1" applyAlignment="1" applyProtection="1">
      <alignment/>
      <protection/>
    </xf>
    <xf numFmtId="1" fontId="6" fillId="7" borderId="22" xfId="0" applyNumberFormat="1" applyFont="1" applyFill="1" applyBorder="1" applyAlignment="1" applyProtection="1">
      <alignment horizontal="center"/>
      <protection/>
    </xf>
    <xf numFmtId="164" fontId="6" fillId="7" borderId="22" xfId="0" applyNumberFormat="1" applyFont="1" applyFill="1" applyBorder="1" applyAlignment="1" applyProtection="1">
      <alignment horizontal="center"/>
      <protection/>
    </xf>
    <xf numFmtId="1" fontId="6" fillId="5" borderId="22" xfId="0" applyNumberFormat="1" applyFont="1" applyFill="1" applyBorder="1" applyAlignment="1" applyProtection="1">
      <alignment horizontal="center"/>
      <protection locked="0"/>
    </xf>
    <xf numFmtId="2" fontId="6" fillId="3" borderId="21" xfId="0" applyNumberFormat="1" applyFont="1" applyFill="1" applyBorder="1" applyAlignment="1" applyProtection="1">
      <alignment horizontal="center" vertical="center"/>
      <protection/>
    </xf>
    <xf numFmtId="167" fontId="3" fillId="3" borderId="23" xfId="15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3" borderId="28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2" fontId="3" fillId="0" borderId="29" xfId="0" applyNumberFormat="1" applyFont="1" applyFill="1" applyBorder="1" applyAlignment="1" applyProtection="1">
      <alignment horizontal="center"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0" fillId="5" borderId="25" xfId="0" applyNumberFormat="1" applyFill="1" applyBorder="1" applyAlignment="1" applyProtection="1">
      <alignment horizontal="center"/>
      <protection locked="0"/>
    </xf>
    <xf numFmtId="49" fontId="0" fillId="5" borderId="32" xfId="0" applyNumberFormat="1" applyFill="1" applyBorder="1" applyAlignment="1" applyProtection="1">
      <alignment horizontal="center"/>
      <protection locked="0"/>
    </xf>
    <xf numFmtId="9" fontId="0" fillId="5" borderId="3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 applyAlignment="1" applyProtection="1">
      <alignment horizontal="center" vertical="center"/>
      <protection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32" xfId="0" applyNumberFormat="1" applyFill="1" applyBorder="1" applyAlignment="1" applyProtection="1">
      <alignment horizontal="center"/>
      <protection locked="0"/>
    </xf>
    <xf numFmtId="0" fontId="0" fillId="5" borderId="33" xfId="0" applyNumberForma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9" fontId="0" fillId="0" borderId="0" xfId="15" applyFont="1"/>
    <xf numFmtId="9" fontId="3" fillId="0" borderId="22" xfId="15" applyFont="1" applyFill="1" applyBorder="1" applyAlignment="1" applyProtection="1">
      <alignment horizontal="center" vertical="center"/>
      <protection/>
    </xf>
    <xf numFmtId="166" fontId="3" fillId="0" borderId="22" xfId="15" applyNumberFormat="1" applyFont="1" applyFill="1" applyBorder="1" applyAlignment="1" applyProtection="1">
      <alignment horizontal="center" vertical="center"/>
      <protection/>
    </xf>
    <xf numFmtId="9" fontId="3" fillId="0" borderId="22" xfId="15" applyNumberFormat="1" applyFont="1" applyFill="1" applyBorder="1" applyAlignment="1" applyProtection="1">
      <alignment horizontal="center" vertical="center"/>
      <protection/>
    </xf>
    <xf numFmtId="9" fontId="0" fillId="5" borderId="25" xfId="15" applyFont="1" applyFill="1" applyBorder="1" applyAlignment="1" applyProtection="1">
      <alignment horizontal="center"/>
      <protection locked="0"/>
    </xf>
    <xf numFmtId="9" fontId="0" fillId="5" borderId="1" xfId="15" applyFont="1" applyFill="1" applyBorder="1" applyAlignment="1" applyProtection="1">
      <alignment horizontal="center"/>
      <protection locked="0"/>
    </xf>
    <xf numFmtId="1" fontId="0" fillId="0" borderId="0" xfId="0" applyNumberFormat="1"/>
    <xf numFmtId="166" fontId="0" fillId="0" borderId="0" xfId="15" applyNumberFormat="1" applyFo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2" borderId="35" xfId="0" applyFill="1" applyBorder="1"/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/>
    </xf>
    <xf numFmtId="2" fontId="0" fillId="2" borderId="35" xfId="18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1" fontId="3" fillId="0" borderId="4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4" fontId="0" fillId="2" borderId="0" xfId="0" applyNumberFormat="1" applyFill="1"/>
    <xf numFmtId="2" fontId="3" fillId="2" borderId="4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 locked="0"/>
    </xf>
    <xf numFmtId="9" fontId="0" fillId="5" borderId="39" xfId="0" applyNumberForma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/>
    </xf>
    <xf numFmtId="0" fontId="0" fillId="2" borderId="7" xfId="0" applyFill="1" applyBorder="1"/>
    <xf numFmtId="2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/>
    <xf numFmtId="2" fontId="3" fillId="2" borderId="7" xfId="0" applyNumberFormat="1" applyFont="1" applyFill="1" applyBorder="1" applyAlignment="1">
      <alignment horizontal="center" vertical="center"/>
    </xf>
    <xf numFmtId="1" fontId="6" fillId="7" borderId="44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/>
    </xf>
    <xf numFmtId="164" fontId="6" fillId="7" borderId="44" xfId="0" applyNumberFormat="1" applyFont="1" applyFill="1" applyBorder="1" applyAlignment="1">
      <alignment horizontal="center"/>
    </xf>
    <xf numFmtId="1" fontId="6" fillId="5" borderId="44" xfId="0" applyNumberFormat="1" applyFont="1" applyFill="1" applyBorder="1" applyAlignment="1" applyProtection="1">
      <alignment horizontal="center"/>
      <protection locked="0"/>
    </xf>
    <xf numFmtId="1" fontId="0" fillId="5" borderId="24" xfId="0" applyNumberFormat="1" applyFill="1" applyBorder="1" applyProtection="1"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2" borderId="34" xfId="0" applyFill="1" applyBorder="1"/>
    <xf numFmtId="2" fontId="6" fillId="3" borderId="44" xfId="0" applyNumberFormat="1" applyFont="1" applyFill="1" applyBorder="1" applyAlignment="1">
      <alignment horizontal="center" vertical="center"/>
    </xf>
    <xf numFmtId="168" fontId="0" fillId="2" borderId="35" xfId="0" applyNumberFormat="1" applyFill="1" applyBorder="1" applyAlignment="1">
      <alignment horizontal="center"/>
    </xf>
    <xf numFmtId="170" fontId="6" fillId="3" borderId="44" xfId="15" applyNumberFormat="1" applyFont="1" applyFill="1" applyBorder="1" applyAlignment="1" applyProtection="1">
      <alignment horizontal="center"/>
      <protection/>
    </xf>
    <xf numFmtId="0" fontId="0" fillId="2" borderId="45" xfId="0" applyFill="1" applyBorder="1"/>
    <xf numFmtId="0" fontId="0" fillId="0" borderId="46" xfId="0" applyBorder="1"/>
    <xf numFmtId="168" fontId="0" fillId="2" borderId="46" xfId="0" applyNumberFormat="1" applyFill="1" applyBorder="1" applyAlignment="1">
      <alignment horizontal="center"/>
    </xf>
    <xf numFmtId="168" fontId="0" fillId="2" borderId="47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3" fillId="3" borderId="34" xfId="0" applyFont="1" applyFill="1" applyBorder="1" applyAlignment="1">
      <alignment horizontal="center"/>
    </xf>
    <xf numFmtId="2" fontId="3" fillId="0" borderId="48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7" xfId="0" applyFont="1" applyBorder="1"/>
    <xf numFmtId="9" fontId="0" fillId="5" borderId="38" xfId="15" applyFont="1" applyFill="1" applyBorder="1" applyAlignment="1" applyProtection="1">
      <alignment horizontal="center"/>
      <protection locked="0"/>
    </xf>
    <xf numFmtId="9" fontId="0" fillId="5" borderId="39" xfId="15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2" fontId="0" fillId="2" borderId="0" xfId="0" applyNumberFormat="1" applyFill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40" xfId="15" applyNumberFormat="1" applyFont="1" applyFill="1" applyBorder="1" applyAlignment="1" applyProtection="1">
      <alignment horizontal="center" vertical="center"/>
      <protection/>
    </xf>
    <xf numFmtId="0" fontId="0" fillId="2" borderId="7" xfId="15" applyNumberFormat="1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0" borderId="40" xfId="16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 wrapText="1"/>
    </xf>
    <xf numFmtId="1" fontId="0" fillId="5" borderId="0" xfId="0" applyNumberFormat="1" applyFill="1" applyBorder="1" applyProtection="1">
      <protection locked="0"/>
    </xf>
    <xf numFmtId="0" fontId="6" fillId="7" borderId="44" xfId="0" applyFont="1" applyFill="1" applyBorder="1" applyAlignment="1">
      <alignment horizontal="center"/>
    </xf>
    <xf numFmtId="0" fontId="6" fillId="7" borderId="22" xfId="0" applyFont="1" applyFill="1" applyBorder="1" applyAlignment="1" applyProtection="1">
      <alignment horizontal="center"/>
      <protection/>
    </xf>
    <xf numFmtId="0" fontId="6" fillId="7" borderId="23" xfId="0" applyFont="1" applyFill="1" applyBorder="1" applyAlignment="1" applyProtection="1">
      <alignment horizontal="center"/>
      <protection/>
    </xf>
    <xf numFmtId="0" fontId="3" fillId="2" borderId="44" xfId="0" applyFont="1" applyFill="1" applyBorder="1" applyAlignment="1">
      <alignment horizontal="right" indent="2"/>
    </xf>
    <xf numFmtId="0" fontId="3" fillId="0" borderId="44" xfId="0" applyFont="1" applyBorder="1" applyAlignment="1">
      <alignment horizontal="right" indent="2"/>
    </xf>
    <xf numFmtId="0" fontId="3" fillId="2" borderId="44" xfId="0" applyFont="1" applyFill="1" applyBorder="1" applyAlignment="1" applyProtection="1">
      <alignment horizontal="right" vertical="center" indent="2"/>
      <protection locked="0"/>
    </xf>
    <xf numFmtId="0" fontId="2" fillId="0" borderId="5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5" fillId="8" borderId="55" xfId="0" applyFont="1" applyFill="1" applyBorder="1" applyAlignment="1" applyProtection="1">
      <alignment horizontal="center"/>
      <protection/>
    </xf>
    <xf numFmtId="0" fontId="5" fillId="8" borderId="54" xfId="0" applyFont="1" applyFill="1" applyBorder="1" applyAlignment="1" applyProtection="1">
      <alignment horizontal="center"/>
      <protection/>
    </xf>
    <xf numFmtId="0" fontId="5" fillId="8" borderId="2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3" fillId="2" borderId="30" xfId="0" applyFont="1" applyFill="1" applyBorder="1" applyAlignment="1" applyProtection="1">
      <alignment horizontal="right" vertical="center" indent="2"/>
      <protection locked="0"/>
    </xf>
    <xf numFmtId="0" fontId="3" fillId="2" borderId="31" xfId="0" applyFont="1" applyFill="1" applyBorder="1" applyAlignment="1" applyProtection="1">
      <alignment horizontal="right" vertical="center" indent="2"/>
      <protection locked="0"/>
    </xf>
    <xf numFmtId="0" fontId="3" fillId="0" borderId="32" xfId="0" applyFont="1" applyFill="1" applyBorder="1" applyAlignment="1" applyProtection="1">
      <alignment horizontal="right" indent="2"/>
      <protection/>
    </xf>
    <xf numFmtId="0" fontId="3" fillId="0" borderId="33" xfId="0" applyFont="1" applyFill="1" applyBorder="1" applyAlignment="1" applyProtection="1">
      <alignment horizontal="right" indent="2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0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3" fillId="2" borderId="30" xfId="0" applyFont="1" applyFill="1" applyBorder="1" applyAlignment="1" applyProtection="1">
      <alignment horizontal="right" indent="2"/>
      <protection/>
    </xf>
    <xf numFmtId="0" fontId="3" fillId="2" borderId="31" xfId="0" applyFont="1" applyFill="1" applyBorder="1" applyAlignment="1" applyProtection="1">
      <alignment horizontal="right" indent="2"/>
      <protection/>
    </xf>
    <xf numFmtId="0" fontId="3" fillId="2" borderId="25" xfId="0" applyFont="1" applyFill="1" applyBorder="1" applyAlignment="1" applyProtection="1">
      <alignment horizontal="right" indent="2"/>
      <protection/>
    </xf>
    <xf numFmtId="0" fontId="3" fillId="2" borderId="1" xfId="0" applyFont="1" applyFill="1" applyBorder="1" applyAlignment="1" applyProtection="1">
      <alignment horizontal="right" indent="2"/>
      <protection/>
    </xf>
    <xf numFmtId="0" fontId="3" fillId="0" borderId="25" xfId="0" applyFont="1" applyFill="1" applyBorder="1" applyAlignment="1" applyProtection="1">
      <alignment horizontal="right" indent="2"/>
      <protection/>
    </xf>
    <xf numFmtId="0" fontId="3" fillId="0" borderId="1" xfId="0" applyFont="1" applyFill="1" applyBorder="1" applyAlignment="1" applyProtection="1">
      <alignment horizontal="right" indent="2"/>
      <protection/>
    </xf>
    <xf numFmtId="0" fontId="3" fillId="0" borderId="0" xfId="0" applyFont="1" applyAlignment="1" applyProtection="1">
      <alignment horizontal="center"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indent="2"/>
      <protection/>
    </xf>
    <xf numFmtId="0" fontId="3" fillId="0" borderId="1" xfId="0" applyFont="1" applyBorder="1" applyAlignment="1" applyProtection="1">
      <alignment horizontal="right" indent="2"/>
      <protection/>
    </xf>
    <xf numFmtId="0" fontId="3" fillId="0" borderId="32" xfId="0" applyFont="1" applyBorder="1" applyAlignment="1" applyProtection="1">
      <alignment horizontal="right" indent="2"/>
      <protection/>
    </xf>
    <xf numFmtId="0" fontId="3" fillId="0" borderId="33" xfId="0" applyFont="1" applyBorder="1" applyAlignment="1" applyProtection="1">
      <alignment horizontal="right" indent="2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69C9-4E1E-4DA5-B084-9B8A5D549E73}">
  <sheetPr>
    <tabColor theme="3" tint="0.5999900102615356"/>
  </sheetPr>
  <dimension ref="A1:AE229"/>
  <sheetViews>
    <sheetView showGridLines="0" tabSelected="1" zoomScale="90" zoomScaleNormal="90" zoomScalePageLayoutView="90" workbookViewId="0" topLeftCell="A1">
      <selection activeCell="O6" sqref="O6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3" max="23" width="13.57421875" style="0" bestFit="1" customWidth="1"/>
    <col min="25" max="25" width="10.00390625" style="0" customWidth="1"/>
    <col min="26" max="26" width="13.28125" style="0" hidden="1" customWidth="1"/>
    <col min="27" max="27" width="15.57421875" style="0" hidden="1" customWidth="1"/>
    <col min="28" max="28" width="9.00390625" style="0" hidden="1" customWidth="1"/>
    <col min="29" max="29" width="8.00390625" style="0" hidden="1" customWidth="1"/>
    <col min="30" max="30" width="5.57421875" style="0" hidden="1" customWidth="1"/>
    <col min="31" max="31" width="5.7109375" style="0" hidden="1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215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1234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28">
        <v>1</v>
      </c>
      <c r="B6" s="251" t="s">
        <v>219</v>
      </c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114"/>
      <c r="N6" s="129">
        <v>1</v>
      </c>
      <c r="O6" s="130"/>
      <c r="P6" s="131"/>
      <c r="Q6" s="132" t="str">
        <f>IF(Q$19=AA$2,Z6,"")</f>
        <v/>
      </c>
      <c r="R6" s="133" t="str">
        <f aca="true" t="shared" si="0" ref="R6">_xlfn.IFERROR(ABS((Q6-AVERAGE(O6:P6))/((P6-O6)/4.11)),"")</f>
        <v/>
      </c>
      <c r="S6" s="134" t="str">
        <f>_xlfn.IFERROR(IF(#REF!&lt;&gt;#REF!,"",((Z6-(P6+O6)/2))/(P6-O6)*2),"")</f>
        <v/>
      </c>
      <c r="T6" s="135" t="str">
        <f>IF(Q$19=AA$2,IF(AND(Q6&gt;=O6,Q6&lt;=P6),"","X"),"")</f>
        <v/>
      </c>
      <c r="U6" s="114" t="str">
        <f aca="true" t="shared" si="1" ref="U6">IF(AND(P6&lt;=O6,ISBLANK(O6)=FALSE,ISBLANK(P6)=FALSE)," upper bound must be greater than lower bound","")</f>
        <v/>
      </c>
      <c r="V6" s="114"/>
      <c r="W6" s="114"/>
      <c r="X6" s="114"/>
      <c r="Z6" s="113">
        <v>8.34</v>
      </c>
      <c r="AA6" s="113">
        <f aca="true" t="shared" si="2" ref="AA6">IF(AND(O6&lt;=Z6,P6&gt;=Z6),1,0)</f>
        <v>0</v>
      </c>
      <c r="AC6" s="114">
        <v>0</v>
      </c>
      <c r="AD6" s="136" t="s">
        <v>56</v>
      </c>
      <c r="AE6" s="136" t="s">
        <v>55</v>
      </c>
    </row>
    <row r="7" spans="1:31" ht="16.05" customHeight="1">
      <c r="A7" s="137"/>
      <c r="B7" s="113"/>
      <c r="C7" s="114"/>
      <c r="D7" s="114"/>
      <c r="E7" s="114"/>
      <c r="F7" s="115"/>
      <c r="G7" s="114"/>
      <c r="H7" s="116"/>
      <c r="I7" s="114"/>
      <c r="J7" s="114"/>
      <c r="K7" s="114"/>
      <c r="L7" s="114"/>
      <c r="M7" s="114"/>
      <c r="N7" s="138"/>
      <c r="O7" s="139"/>
      <c r="P7" s="139"/>
      <c r="R7" s="140"/>
      <c r="S7" s="141"/>
      <c r="T7" s="119"/>
      <c r="U7" s="142"/>
      <c r="V7" s="114"/>
      <c r="W7" s="143"/>
      <c r="X7" s="114"/>
      <c r="Z7" s="144" t="s">
        <v>49</v>
      </c>
      <c r="AA7" s="114">
        <f>SUM(AA6:AA6)</f>
        <v>0</v>
      </c>
      <c r="AC7" s="114">
        <v>1</v>
      </c>
      <c r="AD7" s="136" t="s">
        <v>220</v>
      </c>
      <c r="AE7" s="136" t="s">
        <v>54</v>
      </c>
    </row>
    <row r="8" spans="1:27" ht="15.75">
      <c r="A8" s="137"/>
      <c r="B8" s="113"/>
      <c r="C8" s="114"/>
      <c r="D8" s="114"/>
      <c r="E8" s="114"/>
      <c r="F8" s="115"/>
      <c r="G8" s="114"/>
      <c r="H8" s="116"/>
      <c r="I8" s="114"/>
      <c r="J8" s="114"/>
      <c r="K8" s="114"/>
      <c r="L8" s="114"/>
      <c r="M8" s="114"/>
      <c r="N8" s="138"/>
      <c r="R8" s="252"/>
      <c r="S8" s="253"/>
      <c r="T8" s="254"/>
      <c r="U8" s="142"/>
      <c r="V8" s="114"/>
      <c r="W8" s="143"/>
      <c r="X8" s="114"/>
      <c r="Z8" s="144" t="s">
        <v>45</v>
      </c>
      <c r="AA8" s="114" t="str">
        <f>IF(COUNTA(O6:P6)&lt;2,"Incomplete",VLOOKUP(AA7,$AC$6:$AE$7,2,FALSE))</f>
        <v>Incomplete</v>
      </c>
    </row>
    <row r="9" spans="1:28" ht="14.25" customHeight="1">
      <c r="A9" s="137"/>
      <c r="B9" s="113"/>
      <c r="C9" s="114"/>
      <c r="D9" s="114"/>
      <c r="E9" s="114"/>
      <c r="F9" s="115"/>
      <c r="G9" s="114"/>
      <c r="H9" s="116"/>
      <c r="I9" s="114"/>
      <c r="J9" s="114"/>
      <c r="K9" s="114"/>
      <c r="L9" s="114"/>
      <c r="M9" s="114"/>
      <c r="N9" s="138"/>
      <c r="R9" s="255"/>
      <c r="S9" s="256"/>
      <c r="T9" s="257"/>
      <c r="U9" s="142"/>
      <c r="V9" s="114"/>
      <c r="W9" s="143"/>
      <c r="X9" s="114"/>
      <c r="Y9" s="114"/>
      <c r="Z9" s="113"/>
      <c r="AA9" s="114"/>
      <c r="AB9" s="114"/>
    </row>
    <row r="10" spans="1:28" ht="14.25" customHeight="1">
      <c r="A10" s="137"/>
      <c r="B10" s="113"/>
      <c r="C10" s="114"/>
      <c r="D10" s="114"/>
      <c r="E10" s="114"/>
      <c r="F10" s="115"/>
      <c r="G10" s="114"/>
      <c r="H10" s="116"/>
      <c r="I10" s="114"/>
      <c r="J10" s="114"/>
      <c r="K10" s="114"/>
      <c r="L10" s="114"/>
      <c r="M10" s="114"/>
      <c r="N10" s="138"/>
      <c r="R10" s="255"/>
      <c r="S10" s="256"/>
      <c r="T10" s="257"/>
      <c r="U10" s="142"/>
      <c r="V10" s="114"/>
      <c r="W10" s="143"/>
      <c r="X10" s="114"/>
      <c r="Y10" s="114"/>
      <c r="Z10" s="113"/>
      <c r="AA10" s="114"/>
      <c r="AB10" s="114"/>
    </row>
    <row r="11" spans="1:29" ht="6.75" customHeight="1">
      <c r="A11" s="145"/>
      <c r="B11" s="146"/>
      <c r="C11" s="147"/>
      <c r="D11" s="147"/>
      <c r="E11" s="147"/>
      <c r="F11" s="148"/>
      <c r="G11" s="147"/>
      <c r="H11" s="149"/>
      <c r="I11" s="147"/>
      <c r="J11" s="147"/>
      <c r="K11" s="147"/>
      <c r="L11" s="147"/>
      <c r="M11" s="114"/>
      <c r="N11" s="138"/>
      <c r="O11" s="150"/>
      <c r="P11" s="151"/>
      <c r="Q11" s="152"/>
      <c r="R11" s="255"/>
      <c r="S11" s="256"/>
      <c r="T11" s="257"/>
      <c r="U11" s="142"/>
      <c r="V11" s="114"/>
      <c r="W11" s="143"/>
      <c r="X11" s="114"/>
      <c r="Y11" s="153"/>
      <c r="Z11" s="113"/>
      <c r="AA11" s="153"/>
      <c r="AB11" s="153"/>
      <c r="AC11" s="154"/>
    </row>
    <row r="12" spans="1:29" ht="14.25" customHeight="1">
      <c r="A12" s="155"/>
      <c r="B12" s="239" t="s">
        <v>221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M12" s="114"/>
      <c r="N12" s="138"/>
      <c r="O12" s="125" t="s">
        <v>3</v>
      </c>
      <c r="P12" s="125" t="s">
        <v>4</v>
      </c>
      <c r="Q12" s="156" t="s">
        <v>218</v>
      </c>
      <c r="R12" s="242" t="s">
        <v>5</v>
      </c>
      <c r="S12" s="243"/>
      <c r="T12" s="244"/>
      <c r="U12" s="142"/>
      <c r="V12" s="114"/>
      <c r="W12" s="143"/>
      <c r="X12" s="114"/>
      <c r="Y12" s="113"/>
      <c r="Z12" s="127" t="s">
        <v>50</v>
      </c>
      <c r="AA12" s="127" t="s">
        <v>46</v>
      </c>
      <c r="AB12" s="113"/>
      <c r="AC12" s="157"/>
    </row>
    <row r="13" spans="1:28" ht="14.25" customHeight="1">
      <c r="A13" s="128">
        <v>1</v>
      </c>
      <c r="B13" s="236" t="s">
        <v>222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114"/>
      <c r="N13" s="129">
        <v>1</v>
      </c>
      <c r="O13" s="158"/>
      <c r="P13" s="159"/>
      <c r="Q13" s="160" t="str">
        <f>IF(Q$19=AA$2,Z13,"")</f>
        <v/>
      </c>
      <c r="R13" s="134" t="str">
        <f aca="true" t="shared" si="3" ref="R13">IF(Q13="","",IF(ISBLANK(P13),"",(IF(O13=Z13,1,0)-P13)^2))</f>
        <v/>
      </c>
      <c r="S13" s="161"/>
      <c r="T13" s="135" t="str">
        <f>IF(Q$19=AA$2,IF(O13=Q13,"","X"),"")</f>
        <v/>
      </c>
      <c r="U13" s="142"/>
      <c r="V13" s="114"/>
      <c r="W13" s="143"/>
      <c r="X13" s="114"/>
      <c r="Y13" s="114"/>
      <c r="Z13" s="162" t="s">
        <v>40</v>
      </c>
      <c r="AA13" s="113">
        <f aca="true" t="shared" si="4" ref="AA13">IF(O13=Z13,1,0)</f>
        <v>0</v>
      </c>
      <c r="AB13" s="114"/>
    </row>
    <row r="14" spans="1:28" ht="14.65" thickBot="1">
      <c r="A14" s="113"/>
      <c r="B14" s="113"/>
      <c r="C14" s="114"/>
      <c r="D14" s="114"/>
      <c r="E14" s="114"/>
      <c r="F14" s="115"/>
      <c r="G14" s="114"/>
      <c r="H14" s="116"/>
      <c r="I14" s="114"/>
      <c r="J14" s="114"/>
      <c r="K14" s="114"/>
      <c r="L14" s="114"/>
      <c r="M14" s="114"/>
      <c r="N14" s="138"/>
      <c r="O14" s="163"/>
      <c r="P14" s="121"/>
      <c r="Q14" s="164"/>
      <c r="R14" s="165"/>
      <c r="S14" s="141"/>
      <c r="T14" s="119"/>
      <c r="U14" s="142"/>
      <c r="V14" s="114"/>
      <c r="W14" s="143"/>
      <c r="X14" s="114"/>
      <c r="Y14" s="114"/>
      <c r="Z14" s="144" t="s">
        <v>49</v>
      </c>
      <c r="AA14" s="114">
        <f>SUM(AA13:AA13)</f>
        <v>0</v>
      </c>
      <c r="AB14" s="114"/>
    </row>
    <row r="15" spans="1:28" ht="17.85" customHeight="1" hidden="1" thickBot="1">
      <c r="A15" s="113"/>
      <c r="B15" s="113"/>
      <c r="C15" s="114"/>
      <c r="D15" s="114"/>
      <c r="E15" s="114"/>
      <c r="F15" s="115"/>
      <c r="G15" s="114"/>
      <c r="H15" s="116"/>
      <c r="I15" s="114"/>
      <c r="J15" s="114"/>
      <c r="K15" s="114"/>
      <c r="L15" s="114"/>
      <c r="M15" s="114"/>
      <c r="N15" s="138"/>
      <c r="O15" s="233" t="s">
        <v>53</v>
      </c>
      <c r="P15" s="233"/>
      <c r="Q15" s="166"/>
      <c r="R15" s="167"/>
      <c r="S15" s="141"/>
      <c r="T15" s="119"/>
      <c r="U15" s="142"/>
      <c r="V15" s="114"/>
      <c r="W15" s="143"/>
      <c r="X15" s="114"/>
      <c r="Y15" s="114"/>
      <c r="Z15" s="144" t="s">
        <v>45</v>
      </c>
      <c r="AA15" s="114" t="str">
        <f>IF(COUNTA(O13:P13)&lt;2,"Incomplete",VLOOKUP(AA14,$AC$6:$AE$7,3,FALSE))</f>
        <v>Incomplete</v>
      </c>
      <c r="AB15" s="114"/>
    </row>
    <row r="16" spans="1:28" ht="17.85" customHeight="1" hidden="1" thickBot="1">
      <c r="A16" s="113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233" t="s">
        <v>71</v>
      </c>
      <c r="P16" s="233"/>
      <c r="Q16" s="168" t="str">
        <f>IF(AA1=FALSE,"",AA8)</f>
        <v>Incomplete</v>
      </c>
      <c r="R16" s="167"/>
      <c r="S16" s="141"/>
      <c r="T16" s="119"/>
      <c r="U16" s="142"/>
      <c r="V16" s="228"/>
      <c r="W16" s="228"/>
      <c r="X16" s="114"/>
      <c r="Y16" s="114"/>
      <c r="Z16" s="113"/>
      <c r="AA16" s="114"/>
      <c r="AB16" s="114"/>
    </row>
    <row r="17" spans="1:28" ht="14.25" customHeight="1" hidden="1" thickBot="1">
      <c r="A17" s="113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69"/>
      <c r="N17" s="117"/>
      <c r="O17" s="233" t="s">
        <v>72</v>
      </c>
      <c r="P17" s="233"/>
      <c r="Q17" s="168" t="str">
        <f>IF(AA1=FALSE,"",AA15)</f>
        <v>Incomplete</v>
      </c>
      <c r="R17" s="170" t="str">
        <f>_xlfn.IFERROR(AVERAGE(R13:R13),"")</f>
        <v/>
      </c>
      <c r="S17" s="141"/>
      <c r="T17" s="119"/>
      <c r="U17" s="142"/>
      <c r="V17" s="228"/>
      <c r="W17" s="228"/>
      <c r="X17" s="113"/>
      <c r="Y17" s="114"/>
      <c r="Z17" s="113"/>
      <c r="AA17" s="114"/>
      <c r="AB17" s="114"/>
    </row>
    <row r="18" spans="1:28" ht="14.25" customHeight="1" hidden="1" thickBot="1">
      <c r="A18" s="113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17"/>
      <c r="R18" s="115"/>
      <c r="S18" s="115"/>
      <c r="T18" s="119"/>
      <c r="U18" s="142"/>
      <c r="V18" s="228"/>
      <c r="W18" s="228"/>
      <c r="Y18" s="114"/>
      <c r="Z18" s="113"/>
      <c r="AA18" s="114"/>
      <c r="AB18" s="114"/>
    </row>
    <row r="19" spans="1:28" ht="14.25" customHeight="1" thickBot="1">
      <c r="A19" s="113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17"/>
      <c r="O19" s="233" t="s">
        <v>6</v>
      </c>
      <c r="P19" s="233"/>
      <c r="Q19" s="172"/>
      <c r="R19" s="115"/>
      <c r="S19" s="115"/>
      <c r="T19" s="119"/>
      <c r="U19" s="142"/>
      <c r="Y19" s="114"/>
      <c r="Z19" s="113"/>
      <c r="AA19" s="114"/>
      <c r="AB19" s="114"/>
    </row>
    <row r="20" spans="1:28" ht="14.25" customHeight="1" thickBot="1">
      <c r="A20" s="113"/>
      <c r="B20" s="113"/>
      <c r="C20" s="114"/>
      <c r="D20" s="114"/>
      <c r="E20" s="114"/>
      <c r="F20" s="115"/>
      <c r="G20" s="114"/>
      <c r="H20" s="116"/>
      <c r="I20" s="114"/>
      <c r="J20" s="114"/>
      <c r="K20" s="114"/>
      <c r="L20" s="114"/>
      <c r="M20" s="114"/>
      <c r="N20" s="117"/>
      <c r="O20" s="234" t="s">
        <v>73</v>
      </c>
      <c r="P20" s="234"/>
      <c r="Q20" s="230" t="str">
        <f>IF(AA1=FALSE,"",IF(Q19&lt;&gt;AA2,"",SUM(AA6:AA6)&amp;" of 1"))</f>
        <v/>
      </c>
      <c r="R20" s="173"/>
      <c r="S20" s="174"/>
      <c r="T20" s="119"/>
      <c r="U20" s="142"/>
      <c r="AA20" s="114"/>
      <c r="AB20" s="114"/>
    </row>
    <row r="21" spans="1:28" ht="14.25" customHeight="1" thickBot="1">
      <c r="A21" s="113"/>
      <c r="B21" s="113"/>
      <c r="C21" s="114"/>
      <c r="D21" s="114"/>
      <c r="E21" s="114"/>
      <c r="F21" s="115"/>
      <c r="G21" s="114"/>
      <c r="H21" s="116"/>
      <c r="I21" s="114"/>
      <c r="J21" s="114"/>
      <c r="K21" s="114"/>
      <c r="L21" s="114"/>
      <c r="M21" s="114"/>
      <c r="N21" s="117"/>
      <c r="O21" s="234" t="s">
        <v>260</v>
      </c>
      <c r="P21" s="234"/>
      <c r="Q21" s="171">
        <f>IF(AA1=TRUE,SUM(P13:P13),"")</f>
        <v>0</v>
      </c>
      <c r="R21" s="229"/>
      <c r="S21" s="174"/>
      <c r="T21" s="119"/>
      <c r="U21" s="142"/>
      <c r="AA21" s="114"/>
      <c r="AB21" s="114"/>
    </row>
    <row r="22" spans="1:28" ht="12.75" customHeight="1" thickBot="1">
      <c r="A22" s="113"/>
      <c r="B22" s="113"/>
      <c r="C22" s="114"/>
      <c r="D22" s="114"/>
      <c r="E22" s="114"/>
      <c r="F22" s="115"/>
      <c r="G22" s="114"/>
      <c r="H22" s="116"/>
      <c r="I22" s="114"/>
      <c r="J22" s="114"/>
      <c r="K22" s="114"/>
      <c r="L22" s="114"/>
      <c r="M22" s="114"/>
      <c r="N22" s="117"/>
      <c r="O22" s="234" t="s">
        <v>74</v>
      </c>
      <c r="P22" s="234"/>
      <c r="Q22" s="230" t="str">
        <f>IF(AA1=FALSE,"",IF(Q19&lt;&gt;AA2,"",SUM(AA13:AA13)))</f>
        <v/>
      </c>
      <c r="R22" s="115"/>
      <c r="S22" s="115"/>
      <c r="T22" s="119"/>
      <c r="U22" s="142"/>
      <c r="V22" s="114"/>
      <c r="W22" s="143"/>
      <c r="X22" s="114"/>
      <c r="Y22" s="114"/>
      <c r="Z22" s="114"/>
      <c r="AA22" s="114"/>
      <c r="AB22" s="114"/>
    </row>
    <row r="23" spans="1:28" ht="12.75" customHeight="1" thickBot="1">
      <c r="A23" s="113"/>
      <c r="B23" s="113"/>
      <c r="C23" s="114"/>
      <c r="D23" s="114"/>
      <c r="E23" s="114"/>
      <c r="F23" s="115"/>
      <c r="G23" s="114"/>
      <c r="H23" s="116"/>
      <c r="I23" s="114"/>
      <c r="J23" s="114"/>
      <c r="K23" s="114"/>
      <c r="L23" s="114"/>
      <c r="M23" s="114"/>
      <c r="N23" s="117"/>
      <c r="R23" s="115"/>
      <c r="S23" s="115"/>
      <c r="T23" s="119"/>
      <c r="U23" s="142"/>
      <c r="V23" s="114"/>
      <c r="W23" s="143"/>
      <c r="X23" s="114"/>
      <c r="Y23" s="114"/>
      <c r="Z23" s="114"/>
      <c r="AA23" s="114"/>
      <c r="AB23" s="114"/>
    </row>
    <row r="24" spans="1:28" ht="14.25" customHeight="1" thickBot="1">
      <c r="A24" s="113"/>
      <c r="B24" s="113"/>
      <c r="C24" s="114"/>
      <c r="D24" s="114"/>
      <c r="E24" s="114"/>
      <c r="F24" s="115"/>
      <c r="G24" s="114"/>
      <c r="H24" s="116"/>
      <c r="I24" s="114"/>
      <c r="J24" s="114"/>
      <c r="K24" s="114"/>
      <c r="L24" s="114"/>
      <c r="M24" s="114"/>
      <c r="N24" s="175"/>
      <c r="O24" s="235" t="s">
        <v>75</v>
      </c>
      <c r="P24" s="235"/>
      <c r="Q24" s="176" t="str">
        <f>IF(AA1=FALSE,"",IF(_xlfn.IFERROR(SUM(R6:R6)/10,"")=0,"",SUM(R6:R6)/10))</f>
        <v/>
      </c>
      <c r="R24" s="142"/>
      <c r="S24" s="142"/>
      <c r="T24" s="177"/>
      <c r="U24" s="142"/>
      <c r="V24" s="114"/>
      <c r="W24" s="143"/>
      <c r="X24" s="114"/>
      <c r="Y24" s="114"/>
      <c r="AA24" s="114"/>
      <c r="AB24" s="114"/>
    </row>
    <row r="25" spans="1:28" ht="14.25" customHeight="1" thickBot="1">
      <c r="A25" s="113"/>
      <c r="B25" s="113"/>
      <c r="C25" s="114"/>
      <c r="D25" s="114"/>
      <c r="E25" s="114"/>
      <c r="F25" s="115"/>
      <c r="G25" s="114"/>
      <c r="H25" s="116"/>
      <c r="I25" s="114"/>
      <c r="J25" s="114"/>
      <c r="K25" s="114"/>
      <c r="L25" s="114"/>
      <c r="M25" s="114"/>
      <c r="N25" s="175"/>
      <c r="O25" s="234" t="s">
        <v>43</v>
      </c>
      <c r="P25" s="234"/>
      <c r="Q25" s="178" t="str">
        <f>_xlfn.IFERROR(IF(Q13="","",MAX((Q22-Q21)/1,0.1*(1-Q21))),"")</f>
        <v/>
      </c>
      <c r="R25" s="142"/>
      <c r="S25" s="142"/>
      <c r="T25" s="177"/>
      <c r="U25" s="142"/>
      <c r="V25" s="114"/>
      <c r="W25" s="143"/>
      <c r="X25" s="114"/>
      <c r="Y25" s="114"/>
      <c r="AA25" s="114"/>
      <c r="AB25" s="114"/>
    </row>
    <row r="26" spans="1:28" ht="14.25" customHeight="1" thickBot="1">
      <c r="A26" s="113"/>
      <c r="B26" s="113"/>
      <c r="C26" s="114"/>
      <c r="D26" s="114"/>
      <c r="E26" s="114"/>
      <c r="F26" s="115"/>
      <c r="G26" s="114"/>
      <c r="H26" s="116"/>
      <c r="I26" s="114"/>
      <c r="J26" s="114"/>
      <c r="K26" s="114"/>
      <c r="L26" s="114"/>
      <c r="M26" s="114"/>
      <c r="N26" s="179"/>
      <c r="O26" s="180"/>
      <c r="P26" s="180"/>
      <c r="Q26" s="180"/>
      <c r="R26" s="181"/>
      <c r="S26" s="181"/>
      <c r="T26" s="182"/>
      <c r="U26" s="142"/>
      <c r="V26" s="114"/>
      <c r="W26" s="143"/>
      <c r="X26" s="114"/>
      <c r="Y26" s="114"/>
      <c r="AA26" s="114"/>
      <c r="AB26" s="114"/>
    </row>
    <row r="27" spans="1:28" ht="14.25" customHeight="1">
      <c r="A27" s="113"/>
      <c r="B27" s="113"/>
      <c r="C27" s="114"/>
      <c r="D27" s="114"/>
      <c r="E27" s="114"/>
      <c r="F27" s="115"/>
      <c r="G27" s="114"/>
      <c r="H27" s="116"/>
      <c r="I27" s="114"/>
      <c r="J27" s="114"/>
      <c r="K27" s="114"/>
      <c r="L27" s="114"/>
      <c r="M27" s="114"/>
      <c r="N27" s="114"/>
      <c r="O27" s="114"/>
      <c r="P27" s="183"/>
      <c r="Q27" s="142"/>
      <c r="R27" s="142"/>
      <c r="S27" s="142"/>
      <c r="T27" s="142"/>
      <c r="U27" s="142"/>
      <c r="V27" s="114"/>
      <c r="W27" s="143"/>
      <c r="X27" s="114"/>
      <c r="Y27" s="114"/>
      <c r="AA27" s="114"/>
      <c r="AB27" s="114"/>
    </row>
    <row r="28" spans="1:28" ht="14.25" customHeight="1">
      <c r="A28" s="113"/>
      <c r="B28" s="113"/>
      <c r="C28" s="114"/>
      <c r="D28" s="114"/>
      <c r="E28" s="114"/>
      <c r="F28" s="115"/>
      <c r="G28" s="114"/>
      <c r="H28" s="116"/>
      <c r="I28" s="114"/>
      <c r="J28" s="114"/>
      <c r="K28" s="114"/>
      <c r="L28" s="114"/>
      <c r="M28" s="114"/>
      <c r="N28" s="114"/>
      <c r="O28" s="114"/>
      <c r="P28" s="183"/>
      <c r="Q28" s="142"/>
      <c r="R28" s="142"/>
      <c r="S28" s="142"/>
      <c r="T28" s="142"/>
      <c r="U28" s="142"/>
      <c r="V28" s="114"/>
      <c r="W28" s="143"/>
      <c r="X28" s="114"/>
      <c r="Y28" s="114"/>
      <c r="AA28" s="114"/>
      <c r="AB28" s="114"/>
    </row>
    <row r="29" spans="1:28" ht="14.25" customHeight="1">
      <c r="A29" s="113"/>
      <c r="B29" s="113"/>
      <c r="C29" s="114"/>
      <c r="D29" s="114"/>
      <c r="E29" s="114"/>
      <c r="F29" s="115"/>
      <c r="G29" s="114"/>
      <c r="H29" s="116"/>
      <c r="I29" s="114"/>
      <c r="J29" s="114"/>
      <c r="K29" s="114"/>
      <c r="L29" s="114"/>
      <c r="M29" s="114"/>
      <c r="N29" s="114"/>
      <c r="O29" s="114"/>
      <c r="P29" s="183"/>
      <c r="Q29" s="142"/>
      <c r="R29" s="142"/>
      <c r="S29" s="142"/>
      <c r="T29" s="142"/>
      <c r="U29" s="142"/>
      <c r="V29" s="114"/>
      <c r="W29" s="143"/>
      <c r="X29" s="114"/>
      <c r="Y29" s="114"/>
      <c r="AA29" s="114"/>
      <c r="AB29" s="114"/>
    </row>
    <row r="30" spans="1:28" ht="14.25" customHeight="1">
      <c r="A30" s="113"/>
      <c r="B30" s="113"/>
      <c r="C30" s="114"/>
      <c r="D30" s="114"/>
      <c r="E30" s="114"/>
      <c r="F30" s="115"/>
      <c r="G30" s="114"/>
      <c r="H30" s="116"/>
      <c r="I30" s="114"/>
      <c r="J30" s="114"/>
      <c r="K30" s="114"/>
      <c r="L30" s="114"/>
      <c r="M30" s="114"/>
      <c r="N30" s="114"/>
      <c r="O30" s="114"/>
      <c r="P30" s="183"/>
      <c r="Q30" s="142"/>
      <c r="R30" s="142"/>
      <c r="S30" s="142"/>
      <c r="T30" s="142"/>
      <c r="U30" s="142"/>
      <c r="V30" s="114"/>
      <c r="W30" s="143"/>
      <c r="X30" s="114"/>
      <c r="Y30" s="114"/>
      <c r="AA30" s="114"/>
      <c r="AB30" s="114"/>
    </row>
    <row r="31" spans="1:28" ht="14.25" customHeight="1">
      <c r="A31" s="113"/>
      <c r="B31" s="113"/>
      <c r="C31" s="114"/>
      <c r="D31" s="114"/>
      <c r="E31" s="114"/>
      <c r="F31" s="115"/>
      <c r="G31" s="114"/>
      <c r="H31" s="116"/>
      <c r="I31" s="114"/>
      <c r="J31" s="114"/>
      <c r="K31" s="114"/>
      <c r="L31" s="114"/>
      <c r="M31" s="114"/>
      <c r="N31" s="114"/>
      <c r="O31" s="114"/>
      <c r="P31" s="183"/>
      <c r="Q31" s="142"/>
      <c r="R31" s="142"/>
      <c r="S31" s="142"/>
      <c r="T31" s="142"/>
      <c r="U31" s="142"/>
      <c r="V31" s="114"/>
      <c r="W31" s="143"/>
      <c r="X31" s="114"/>
      <c r="Y31" s="114"/>
      <c r="AA31" s="114"/>
      <c r="AB31" s="114"/>
    </row>
    <row r="32" spans="1:28" ht="14.25" customHeigh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14"/>
      <c r="O32" s="114"/>
      <c r="P32" s="183"/>
      <c r="Q32" s="142"/>
      <c r="R32" s="142"/>
      <c r="S32" s="142"/>
      <c r="T32" s="142"/>
      <c r="U32" s="142"/>
      <c r="V32" s="114"/>
      <c r="W32" s="143"/>
      <c r="X32" s="114"/>
      <c r="Y32" s="114"/>
      <c r="AA32" s="114"/>
      <c r="AB32" s="114"/>
    </row>
    <row r="33" spans="1:28" ht="14.25" customHeigh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14"/>
      <c r="O33" s="114"/>
      <c r="P33" s="183"/>
      <c r="Q33" s="142"/>
      <c r="R33" s="142"/>
      <c r="S33" s="142"/>
      <c r="T33" s="142"/>
      <c r="U33" s="142"/>
      <c r="V33" s="114"/>
      <c r="W33" s="143"/>
      <c r="X33" s="114"/>
      <c r="Y33" s="114"/>
      <c r="AA33" s="114"/>
      <c r="AB33" s="114"/>
    </row>
    <row r="34" spans="1:28" ht="14.25" customHeigh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14"/>
      <c r="O34" s="114"/>
      <c r="P34" s="183"/>
      <c r="Q34" s="142"/>
      <c r="R34" s="142"/>
      <c r="S34" s="142"/>
      <c r="T34" s="142"/>
      <c r="U34" s="142"/>
      <c r="V34" s="114"/>
      <c r="W34" s="143"/>
      <c r="X34" s="114"/>
      <c r="Y34" s="114"/>
      <c r="Z34" s="113"/>
      <c r="AA34" s="114"/>
      <c r="AB34" s="114"/>
    </row>
    <row r="35" spans="1:28" ht="14.25" customHeigh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14"/>
      <c r="N35" s="114"/>
      <c r="O35" s="114"/>
      <c r="P35" s="183"/>
      <c r="Q35" s="142"/>
      <c r="R35" s="142"/>
      <c r="S35" s="142"/>
      <c r="T35" s="142"/>
      <c r="U35" s="142"/>
      <c r="V35" s="114"/>
      <c r="W35" s="143"/>
      <c r="X35" s="114"/>
      <c r="Y35" s="114"/>
      <c r="Z35" s="113"/>
      <c r="AA35" s="114"/>
      <c r="AB35" s="114"/>
    </row>
    <row r="36" spans="1:28" ht="14.25" customHeigh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4"/>
      <c r="O36" s="114"/>
      <c r="P36" s="183"/>
      <c r="Q36" s="142"/>
      <c r="R36" s="142"/>
      <c r="S36" s="142"/>
      <c r="T36" s="142"/>
      <c r="U36" s="142"/>
      <c r="V36" s="114"/>
      <c r="W36" s="143"/>
      <c r="X36" s="114"/>
      <c r="Y36" s="114"/>
      <c r="AA36" s="114"/>
      <c r="AB36" s="114"/>
    </row>
    <row r="37" spans="1:28" ht="14.25" customHeigh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4"/>
      <c r="O37" s="114"/>
      <c r="P37" s="183"/>
      <c r="Q37" s="142"/>
      <c r="R37" s="142"/>
      <c r="S37" s="142"/>
      <c r="T37" s="142"/>
      <c r="U37" s="142"/>
      <c r="V37" s="114"/>
      <c r="W37" s="143"/>
      <c r="X37" s="114"/>
      <c r="Y37" s="114"/>
      <c r="AA37" s="114"/>
      <c r="AB37" s="114"/>
    </row>
    <row r="38" spans="1:28" ht="14.25" customHeigh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4"/>
      <c r="O38" s="114"/>
      <c r="P38" s="183"/>
      <c r="Q38" s="142"/>
      <c r="R38" s="142"/>
      <c r="S38" s="142"/>
      <c r="T38" s="142"/>
      <c r="U38" s="142"/>
      <c r="V38" s="114"/>
      <c r="W38" s="143"/>
      <c r="X38" s="114"/>
      <c r="Y38" s="114"/>
      <c r="AA38" s="114"/>
      <c r="AB38" s="114"/>
    </row>
    <row r="39" spans="1:28" ht="14.25" customHeigh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4"/>
      <c r="O39" s="114"/>
      <c r="P39" s="183"/>
      <c r="Q39" s="142"/>
      <c r="R39" s="142"/>
      <c r="S39" s="142"/>
      <c r="T39" s="142"/>
      <c r="U39" s="142"/>
      <c r="V39" s="114"/>
      <c r="W39" s="143"/>
      <c r="X39" s="114"/>
      <c r="Y39" s="114"/>
      <c r="AA39" s="114"/>
      <c r="AB39" s="114"/>
    </row>
    <row r="40" spans="1:28" ht="14.25" customHeigh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4"/>
      <c r="O40" s="114"/>
      <c r="P40" s="183"/>
      <c r="Q40" s="142"/>
      <c r="R40" s="142"/>
      <c r="S40" s="142"/>
      <c r="T40" s="142"/>
      <c r="U40" s="142"/>
      <c r="V40" s="114"/>
      <c r="W40" s="143"/>
      <c r="X40" s="114"/>
      <c r="Y40" s="114"/>
      <c r="AA40" s="114"/>
      <c r="AB40" s="114"/>
    </row>
    <row r="41" spans="1:28" ht="14.25" customHeigh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4"/>
      <c r="O41" s="114"/>
      <c r="P41" s="183"/>
      <c r="Q41" s="142"/>
      <c r="R41" s="142"/>
      <c r="S41" s="142"/>
      <c r="T41" s="142"/>
      <c r="U41" s="142"/>
      <c r="V41" s="114"/>
      <c r="W41" s="143"/>
      <c r="X41" s="114"/>
      <c r="Y41" s="114"/>
      <c r="AA41" s="114"/>
      <c r="AB41" s="114"/>
    </row>
    <row r="42" spans="1:28" ht="14.25" customHeigh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14"/>
      <c r="O42" s="114"/>
      <c r="P42" s="183"/>
      <c r="Q42" s="142"/>
      <c r="R42" s="142"/>
      <c r="S42" s="142"/>
      <c r="T42" s="142"/>
      <c r="U42" s="142"/>
      <c r="V42" s="114"/>
      <c r="W42" s="143"/>
      <c r="X42" s="114"/>
      <c r="Y42" s="114"/>
      <c r="AA42" s="114"/>
      <c r="AB42" s="114"/>
    </row>
    <row r="43" spans="1:28" ht="14.25" customHeigh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14"/>
      <c r="O43" s="114"/>
      <c r="P43" s="183"/>
      <c r="Q43" s="142"/>
      <c r="R43" s="142"/>
      <c r="S43" s="142"/>
      <c r="T43" s="142"/>
      <c r="U43" s="142"/>
      <c r="V43" s="114"/>
      <c r="W43" s="143"/>
      <c r="X43" s="114"/>
      <c r="Y43" s="114"/>
      <c r="AA43" s="114"/>
      <c r="AB43" s="114"/>
    </row>
    <row r="44" spans="1:28" ht="14.25" customHeigh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14"/>
      <c r="O44" s="114"/>
      <c r="P44" s="183"/>
      <c r="Q44" s="142"/>
      <c r="R44" s="142"/>
      <c r="S44" s="142"/>
      <c r="T44" s="14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Z46" s="113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Z47" s="113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Z48" s="113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Z49" s="113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Z50" s="113"/>
      <c r="AA50" s="114"/>
      <c r="AB50" s="114"/>
    </row>
    <row r="51" spans="16:28" ht="15">
      <c r="P51" s="186"/>
      <c r="Q51" s="187"/>
      <c r="R51" s="187"/>
      <c r="S51" s="187"/>
      <c r="T51" s="187"/>
      <c r="U51" s="142"/>
      <c r="V51" s="114"/>
      <c r="W51" s="143"/>
      <c r="X51" s="114"/>
      <c r="Y51" s="114"/>
      <c r="Z51" s="113"/>
      <c r="AA51" s="114"/>
      <c r="AB51" s="114"/>
    </row>
    <row r="52" spans="16:28" ht="15">
      <c r="P52" s="186"/>
      <c r="Q52" s="187"/>
      <c r="R52" s="187"/>
      <c r="S52" s="187"/>
      <c r="T52" s="187"/>
      <c r="U52" s="142"/>
      <c r="V52" s="114"/>
      <c r="W52" s="143"/>
      <c r="X52" s="114"/>
      <c r="Y52" s="114"/>
      <c r="Z52" s="113"/>
      <c r="AA52" s="114"/>
      <c r="AB52" s="114"/>
    </row>
    <row r="53" spans="16:28" ht="15">
      <c r="P53" s="186"/>
      <c r="Q53" s="187"/>
      <c r="R53" s="187"/>
      <c r="S53" s="187"/>
      <c r="T53" s="187"/>
      <c r="U53" s="142"/>
      <c r="V53" s="114"/>
      <c r="W53" s="143"/>
      <c r="X53" s="114"/>
      <c r="Y53" s="114"/>
      <c r="Z53" s="113"/>
      <c r="AA53" s="114"/>
      <c r="AB53" s="114"/>
    </row>
    <row r="54" spans="16:28" ht="15">
      <c r="P54" s="186"/>
      <c r="Q54" s="187"/>
      <c r="R54" s="187"/>
      <c r="S54" s="187"/>
      <c r="T54" s="187"/>
      <c r="U54" s="142"/>
      <c r="V54" s="114"/>
      <c r="W54" s="143"/>
      <c r="X54" s="114"/>
      <c r="Y54" s="114"/>
      <c r="Z54" s="113"/>
      <c r="AA54" s="114"/>
      <c r="AB54" s="114"/>
    </row>
    <row r="55" spans="16:28" ht="15">
      <c r="P55" s="186"/>
      <c r="Q55" s="187"/>
      <c r="R55" s="187"/>
      <c r="S55" s="187"/>
      <c r="T55" s="187"/>
      <c r="U55" s="142"/>
      <c r="V55" s="114"/>
      <c r="W55" s="143"/>
      <c r="X55" s="114"/>
      <c r="Y55" s="114"/>
      <c r="Z55" s="113"/>
      <c r="AA55" s="114"/>
      <c r="AB55" s="114"/>
    </row>
    <row r="56" spans="16:28" ht="15">
      <c r="P56" s="186"/>
      <c r="Q56" s="187"/>
      <c r="R56" s="187"/>
      <c r="S56" s="187"/>
      <c r="T56" s="187"/>
      <c r="U56" s="142"/>
      <c r="V56" s="114"/>
      <c r="W56" s="143"/>
      <c r="X56" s="114"/>
      <c r="Y56" s="114"/>
      <c r="Z56" s="113"/>
      <c r="AA56" s="114"/>
      <c r="AB56" s="114"/>
    </row>
    <row r="57" spans="16:28" ht="15">
      <c r="P57" s="186"/>
      <c r="Q57" s="187"/>
      <c r="R57" s="187"/>
      <c r="S57" s="187"/>
      <c r="T57" s="187"/>
      <c r="U57" s="142"/>
      <c r="V57" s="114"/>
      <c r="W57" s="143"/>
      <c r="X57" s="114"/>
      <c r="Y57" s="114"/>
      <c r="Z57" s="113"/>
      <c r="AA57" s="114"/>
      <c r="AB57" s="114"/>
    </row>
    <row r="58" spans="16:28" ht="15">
      <c r="P58" s="186"/>
      <c r="Q58" s="187"/>
      <c r="R58" s="187"/>
      <c r="S58" s="187"/>
      <c r="T58" s="187"/>
      <c r="U58" s="142"/>
      <c r="V58" s="114"/>
      <c r="W58" s="143"/>
      <c r="X58" s="114"/>
      <c r="Y58" s="114"/>
      <c r="Z58" s="113"/>
      <c r="AA58" s="114"/>
      <c r="AB58" s="114"/>
    </row>
    <row r="59" spans="16:28" ht="15">
      <c r="P59" s="186"/>
      <c r="Q59" s="187"/>
      <c r="R59" s="187"/>
      <c r="S59" s="187"/>
      <c r="T59" s="187"/>
      <c r="U59" s="142"/>
      <c r="V59" s="114"/>
      <c r="W59" s="143"/>
      <c r="X59" s="114"/>
      <c r="Y59" s="114"/>
      <c r="Z59" s="113"/>
      <c r="AA59" s="114"/>
      <c r="AB59" s="114"/>
    </row>
    <row r="60" spans="16:28" ht="15">
      <c r="P60" s="186"/>
      <c r="Q60" s="187"/>
      <c r="R60" s="187"/>
      <c r="S60" s="187"/>
      <c r="T60" s="187"/>
      <c r="U60" s="142"/>
      <c r="V60" s="114"/>
      <c r="W60" s="143"/>
      <c r="X60" s="114"/>
      <c r="Y60" s="114"/>
      <c r="Z60" s="113"/>
      <c r="AA60" s="114"/>
      <c r="AB60" s="114"/>
    </row>
    <row r="61" spans="16:28" ht="15">
      <c r="P61" s="186"/>
      <c r="Q61" s="187"/>
      <c r="R61" s="187"/>
      <c r="S61" s="187"/>
      <c r="T61" s="187"/>
      <c r="U61" s="142"/>
      <c r="V61" s="114"/>
      <c r="W61" s="143"/>
      <c r="X61" s="114"/>
      <c r="Y61" s="114"/>
      <c r="Z61" s="113"/>
      <c r="AA61" s="114"/>
      <c r="AB61" s="114"/>
    </row>
    <row r="62" spans="16:28" ht="15">
      <c r="P62" s="186"/>
      <c r="Q62" s="187"/>
      <c r="R62" s="187"/>
      <c r="S62" s="187"/>
      <c r="T62" s="187"/>
      <c r="U62" s="142"/>
      <c r="V62" s="114"/>
      <c r="W62" s="143"/>
      <c r="X62" s="114"/>
      <c r="Y62" s="114"/>
      <c r="Z62" s="113"/>
      <c r="AA62" s="114"/>
      <c r="AB62" s="114"/>
    </row>
    <row r="63" spans="16:28" ht="15">
      <c r="P63" s="186"/>
      <c r="Q63" s="187"/>
      <c r="R63" s="187"/>
      <c r="S63" s="187"/>
      <c r="T63" s="187"/>
      <c r="U63" s="142"/>
      <c r="V63" s="114"/>
      <c r="W63" s="143"/>
      <c r="X63" s="114"/>
      <c r="Y63" s="114"/>
      <c r="Z63" s="113"/>
      <c r="AA63" s="114"/>
      <c r="AB63" s="114"/>
    </row>
    <row r="64" spans="16:28" ht="15">
      <c r="P64" s="186"/>
      <c r="Q64" s="187"/>
      <c r="R64" s="187"/>
      <c r="S64" s="187"/>
      <c r="T64" s="187"/>
      <c r="U64" s="142"/>
      <c r="V64" s="114"/>
      <c r="W64" s="143"/>
      <c r="X64" s="114"/>
      <c r="Y64" s="114"/>
      <c r="Z64" s="113"/>
      <c r="AA64" s="114"/>
      <c r="AB64" s="114"/>
    </row>
    <row r="65" spans="16:28" ht="15">
      <c r="P65" s="186"/>
      <c r="Q65" s="187"/>
      <c r="R65" s="187"/>
      <c r="S65" s="187"/>
      <c r="T65" s="187"/>
      <c r="U65" s="142"/>
      <c r="V65" s="114"/>
      <c r="W65" s="143"/>
      <c r="X65" s="114"/>
      <c r="Y65" s="114"/>
      <c r="Z65" s="113"/>
      <c r="AA65" s="114"/>
      <c r="AB65" s="114"/>
    </row>
    <row r="66" spans="16:28" ht="15">
      <c r="P66" s="186"/>
      <c r="Q66" s="187"/>
      <c r="R66" s="187"/>
      <c r="S66" s="187"/>
      <c r="T66" s="187"/>
      <c r="U66" s="142"/>
      <c r="V66" s="114"/>
      <c r="W66" s="143"/>
      <c r="X66" s="114"/>
      <c r="Y66" s="114"/>
      <c r="Z66" s="113"/>
      <c r="AA66" s="114"/>
      <c r="AB66" s="114"/>
    </row>
    <row r="67" spans="16:28" ht="15">
      <c r="P67" s="186"/>
      <c r="Q67" s="187"/>
      <c r="R67" s="187"/>
      <c r="S67" s="187"/>
      <c r="T67" s="187"/>
      <c r="U67" s="142"/>
      <c r="V67" s="114"/>
      <c r="W67" s="143"/>
      <c r="X67" s="114"/>
      <c r="Y67" s="114"/>
      <c r="Z67" s="113"/>
      <c r="AA67" s="114"/>
      <c r="AB67" s="114"/>
    </row>
    <row r="68" spans="16:28" ht="15">
      <c r="P68" s="186"/>
      <c r="Q68" s="187"/>
      <c r="R68" s="187"/>
      <c r="S68" s="187"/>
      <c r="T68" s="187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6" ht="15">
      <c r="P162" s="186"/>
      <c r="Q162" s="187"/>
      <c r="R162" s="187"/>
      <c r="S162" s="187"/>
      <c r="T162" s="187"/>
      <c r="U162" s="187"/>
      <c r="W162" s="188"/>
      <c r="Z162" s="124"/>
    </row>
    <row r="163" spans="16:26" ht="15">
      <c r="P163" s="186"/>
      <c r="Q163" s="187"/>
      <c r="R163" s="187"/>
      <c r="S163" s="187"/>
      <c r="T163" s="187"/>
      <c r="U163" s="187"/>
      <c r="W163" s="188"/>
      <c r="Z163" s="124"/>
    </row>
    <row r="164" spans="16:26" ht="15">
      <c r="P164" s="186"/>
      <c r="Q164" s="187"/>
      <c r="R164" s="187"/>
      <c r="S164" s="187"/>
      <c r="T164" s="187"/>
      <c r="U164" s="187"/>
      <c r="W164" s="188"/>
      <c r="Z164" s="124"/>
    </row>
    <row r="165" spans="16:26" ht="15">
      <c r="P165" s="186"/>
      <c r="Q165" s="187"/>
      <c r="R165" s="187"/>
      <c r="S165" s="187"/>
      <c r="T165" s="187"/>
      <c r="U165" s="187"/>
      <c r="W165" s="188"/>
      <c r="Z165" s="124"/>
    </row>
    <row r="166" spans="16:26" ht="15">
      <c r="P166" s="186"/>
      <c r="Q166" s="187"/>
      <c r="R166" s="187"/>
      <c r="S166" s="187"/>
      <c r="T166" s="187"/>
      <c r="U166" s="187"/>
      <c r="W166" s="188"/>
      <c r="Z166" s="124"/>
    </row>
    <row r="167" spans="16:26" ht="15">
      <c r="P167" s="186"/>
      <c r="Q167" s="187"/>
      <c r="R167" s="187"/>
      <c r="S167" s="187"/>
      <c r="T167" s="187"/>
      <c r="U167" s="187"/>
      <c r="W167" s="188"/>
      <c r="Z167" s="124"/>
    </row>
    <row r="168" spans="16:26" ht="15">
      <c r="P168" s="186"/>
      <c r="Q168" s="187"/>
      <c r="R168" s="187"/>
      <c r="S168" s="187"/>
      <c r="T168" s="187"/>
      <c r="U168" s="187"/>
      <c r="W168" s="188"/>
      <c r="Z168" s="124"/>
    </row>
    <row r="169" spans="16:26" ht="15">
      <c r="P169" s="186"/>
      <c r="Q169" s="187"/>
      <c r="R169" s="187"/>
      <c r="S169" s="187"/>
      <c r="T169" s="187"/>
      <c r="U169" s="187"/>
      <c r="W169" s="188"/>
      <c r="Z169" s="124"/>
    </row>
    <row r="170" spans="16:26" ht="15">
      <c r="P170" s="186"/>
      <c r="Q170" s="187"/>
      <c r="R170" s="187"/>
      <c r="S170" s="187"/>
      <c r="T170" s="187"/>
      <c r="U170" s="187"/>
      <c r="W170" s="188"/>
      <c r="Z170" s="124"/>
    </row>
    <row r="171" spans="16:26" ht="15">
      <c r="P171" s="186"/>
      <c r="Q171" s="187"/>
      <c r="R171" s="187"/>
      <c r="S171" s="187"/>
      <c r="T171" s="187"/>
      <c r="U171" s="187"/>
      <c r="W171" s="188"/>
      <c r="Z171" s="124"/>
    </row>
    <row r="172" spans="16:26" ht="15">
      <c r="P172" s="186"/>
      <c r="Q172" s="187"/>
      <c r="R172" s="187"/>
      <c r="S172" s="187"/>
      <c r="T172" s="187"/>
      <c r="U172" s="187"/>
      <c r="W172" s="188"/>
      <c r="Z172" s="124"/>
    </row>
    <row r="173" spans="16:26" ht="15">
      <c r="P173" s="186"/>
      <c r="Q173" s="187"/>
      <c r="R173" s="187"/>
      <c r="S173" s="187"/>
      <c r="T173" s="187"/>
      <c r="U173" s="187"/>
      <c r="W173" s="188"/>
      <c r="Z173" s="124"/>
    </row>
    <row r="174" spans="16:26" ht="15">
      <c r="P174" s="186"/>
      <c r="Q174" s="187"/>
      <c r="R174" s="187"/>
      <c r="S174" s="187"/>
      <c r="T174" s="187"/>
      <c r="U174" s="187"/>
      <c r="W174" s="188"/>
      <c r="Z174" s="124"/>
    </row>
    <row r="175" spans="16:26" ht="15">
      <c r="P175" s="186"/>
      <c r="Q175" s="187"/>
      <c r="R175" s="187"/>
      <c r="S175" s="187"/>
      <c r="T175" s="187"/>
      <c r="U175" s="187"/>
      <c r="W175" s="188"/>
      <c r="Z175" s="124"/>
    </row>
    <row r="176" spans="16:26" ht="15">
      <c r="P176" s="186"/>
      <c r="Q176" s="187"/>
      <c r="R176" s="187"/>
      <c r="S176" s="187"/>
      <c r="T176" s="187"/>
      <c r="U176" s="187"/>
      <c r="W176" s="188"/>
      <c r="Z176" s="124"/>
    </row>
    <row r="177" spans="16:26" ht="15">
      <c r="P177" s="186"/>
      <c r="Q177" s="187"/>
      <c r="R177" s="187"/>
      <c r="S177" s="187"/>
      <c r="T177" s="187"/>
      <c r="U177" s="187"/>
      <c r="W177" s="188"/>
      <c r="Z177" s="124"/>
    </row>
    <row r="178" spans="16:26" ht="15">
      <c r="P178" s="186"/>
      <c r="Q178" s="187"/>
      <c r="R178" s="187"/>
      <c r="S178" s="187"/>
      <c r="T178" s="187"/>
      <c r="U178" s="187"/>
      <c r="W178" s="188"/>
      <c r="Z178" s="124"/>
    </row>
    <row r="179" spans="16:26" ht="15">
      <c r="P179" s="186"/>
      <c r="Q179" s="187"/>
      <c r="R179" s="187"/>
      <c r="S179" s="187"/>
      <c r="T179" s="187"/>
      <c r="U179" s="187"/>
      <c r="W179" s="188"/>
      <c r="Z179" s="12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</sheetData>
  <sheetProtection sheet="1" objects="1" selectLockedCells="1"/>
  <mergeCells count="23">
    <mergeCell ref="AC4:AE4"/>
    <mergeCell ref="B5:L5"/>
    <mergeCell ref="B12:L12"/>
    <mergeCell ref="R12:T12"/>
    <mergeCell ref="O1:R2"/>
    <mergeCell ref="O4:P4"/>
    <mergeCell ref="R4:R5"/>
    <mergeCell ref="S4:S5"/>
    <mergeCell ref="B6:L6"/>
    <mergeCell ref="R8:T8"/>
    <mergeCell ref="R9:T9"/>
    <mergeCell ref="R10:T10"/>
    <mergeCell ref="R11:T11"/>
    <mergeCell ref="B13:L13"/>
    <mergeCell ref="O15:P15"/>
    <mergeCell ref="O16:P16"/>
    <mergeCell ref="O17:P17"/>
    <mergeCell ref="O21:P21"/>
    <mergeCell ref="O19:P19"/>
    <mergeCell ref="O20:P20"/>
    <mergeCell ref="O22:P22"/>
    <mergeCell ref="O24:P24"/>
    <mergeCell ref="O25:P25"/>
  </mergeCells>
  <conditionalFormatting sqref="R6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6">
    <dataValidation type="list" operator="equal" allowBlank="1" showInputMessage="1" showErrorMessage="1" errorTitle="Invalid entry" error="Enter a T or F" sqref="O11:O13">
      <formula1>"T,F"</formula1>
    </dataValidation>
    <dataValidation type="list" allowBlank="1" showInputMessage="1" showErrorMessage="1" errorTitle="Invalid entry" error="Percent confidence must be a whole number between 50 and 100%" sqref="P11:P13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24"/>
    <dataValidation allowBlank="1" showInputMessage="1" showErrorMessage="1" promptTitle="Goal for bias is zero" prompt="Hint: you can look for patterns of bias in different types of question" sqref="Q10"/>
    <dataValidation allowBlank="1" showInputMessage="1" showErrorMessage="1" promptTitle="Goal for Score is a value of 1" prompt="This value also tells you what your range adjustment factor is." sqref="O24"/>
    <dataValidation allowBlank="1" showInputMessage="1" showErrorMessage="1" promptTitle="Goal for Bias is zero" prompt="Hint: Look for patterns of bias in different types of questions" sqref="O10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E0E5-CCDF-4863-A66C-E1F82D55BF37}">
  <sheetPr>
    <tabColor theme="3" tint="0.5999900102615356"/>
  </sheetPr>
  <dimension ref="A1:AE247"/>
  <sheetViews>
    <sheetView showGridLines="0" zoomScale="70" zoomScaleNormal="70" zoomScalePageLayoutView="90" workbookViewId="0" topLeftCell="A1">
      <selection activeCell="O6" sqref="O6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7.5742187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2" max="22" width="17.57421875" style="0" customWidth="1"/>
    <col min="23" max="23" width="7.28125" style="0" customWidth="1"/>
    <col min="24" max="32" width="7.28125" style="0" hidden="1" customWidth="1"/>
    <col min="33" max="33" width="9.00390625" style="0" hidden="1" customWidth="1"/>
    <col min="34" max="35" width="9.00390625" style="0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223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615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89">
        <v>1</v>
      </c>
      <c r="B6" s="190" t="s">
        <v>224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14"/>
      <c r="N6" s="129">
        <v>1</v>
      </c>
      <c r="O6" s="130"/>
      <c r="P6" s="131"/>
      <c r="Q6" s="193" t="str">
        <f aca="true" t="shared" si="0" ref="Q6:Q15">IF(Q$37=AA$2,Z6,"")</f>
        <v/>
      </c>
      <c r="R6" s="133" t="str">
        <f aca="true" t="shared" si="1" ref="R6:R15">_xlfn.IFERROR(ABS((Q6-AVERAGE(O6:P6))/((P6-O6)/4.11)),"")</f>
        <v/>
      </c>
      <c r="S6" s="134" t="str">
        <f>_xlfn.IFERROR(IF(Q$31&lt;&gt;Z$31,"",((Z6-(P6+O6)/2))/(P6-O6)*2),"")</f>
        <v/>
      </c>
      <c r="T6" s="135" t="str">
        <f aca="true" t="shared" si="2" ref="T6:T15">IF(Q$37=AA$2,IF(AND(Q6&gt;=O6,Q6&lt;=P6),"","X"),"")</f>
        <v/>
      </c>
      <c r="U6" s="114" t="str">
        <f aca="true" t="shared" si="3" ref="U6:U15">IF(AND(P6&lt;=O6,ISBLANK(O6)=FALSE,ISBLANK(P6)=FALSE)," upper bound must be greater than lower bound","")</f>
        <v/>
      </c>
      <c r="V6" s="114"/>
      <c r="W6" s="114"/>
      <c r="X6" s="114"/>
      <c r="Z6" s="113">
        <v>555</v>
      </c>
      <c r="AA6" s="113">
        <f aca="true" t="shared" si="4" ref="AA6:AA15">IF(AND(O6&lt;=Z6,P6&gt;=Z6),1,0)</f>
        <v>0</v>
      </c>
      <c r="AC6" s="114">
        <v>0</v>
      </c>
      <c r="AD6" s="136" t="s">
        <v>54</v>
      </c>
      <c r="AE6" s="136" t="s">
        <v>58</v>
      </c>
    </row>
    <row r="7" spans="1:31" ht="14.25" customHeight="1">
      <c r="A7" s="194">
        <v>2</v>
      </c>
      <c r="B7" s="195" t="s">
        <v>245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M7" s="114"/>
      <c r="N7" s="198">
        <v>2</v>
      </c>
      <c r="O7" s="130"/>
      <c r="P7" s="131"/>
      <c r="Q7" s="193" t="str">
        <f t="shared" si="0"/>
        <v/>
      </c>
      <c r="R7" s="133" t="str">
        <f t="shared" si="1"/>
        <v/>
      </c>
      <c r="S7" s="199" t="str">
        <f aca="true" t="shared" si="5" ref="S7:S15">_xlfn.IFERROR(IF(Q$37&lt;&gt;AA$2,"",((Z7-(P7+O7)/2))/(P7-O7)*2),"")</f>
        <v/>
      </c>
      <c r="T7" s="135" t="str">
        <f t="shared" si="2"/>
        <v/>
      </c>
      <c r="U7" s="114" t="str">
        <f t="shared" si="3"/>
        <v/>
      </c>
      <c r="V7" s="114"/>
      <c r="W7" s="114"/>
      <c r="X7" s="114"/>
      <c r="Z7" s="200">
        <v>0.56</v>
      </c>
      <c r="AA7" s="113">
        <f t="shared" si="4"/>
        <v>0</v>
      </c>
      <c r="AC7" s="114">
        <v>1</v>
      </c>
      <c r="AD7" s="136" t="s">
        <v>55</v>
      </c>
      <c r="AE7" s="136" t="s">
        <v>62</v>
      </c>
    </row>
    <row r="8" spans="1:31" ht="14.25" customHeight="1">
      <c r="A8" s="201">
        <v>3</v>
      </c>
      <c r="B8" s="202" t="s">
        <v>225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14"/>
      <c r="N8" s="138">
        <v>3</v>
      </c>
      <c r="O8" s="205"/>
      <c r="P8" s="206"/>
      <c r="Q8" s="193" t="str">
        <f t="shared" si="0"/>
        <v/>
      </c>
      <c r="R8" s="133" t="str">
        <f t="shared" si="1"/>
        <v/>
      </c>
      <c r="S8" s="199" t="str">
        <f t="shared" si="5"/>
        <v/>
      </c>
      <c r="T8" s="135" t="str">
        <f t="shared" si="2"/>
        <v/>
      </c>
      <c r="U8" s="114" t="str">
        <f t="shared" si="3"/>
        <v/>
      </c>
      <c r="V8" s="114"/>
      <c r="W8" s="114"/>
      <c r="X8" s="114"/>
      <c r="Z8" s="200">
        <v>1685</v>
      </c>
      <c r="AA8" s="113">
        <f t="shared" si="4"/>
        <v>0</v>
      </c>
      <c r="AC8" s="114">
        <v>2</v>
      </c>
      <c r="AD8" s="136" t="s">
        <v>56</v>
      </c>
      <c r="AE8" s="136" t="s">
        <v>64</v>
      </c>
    </row>
    <row r="9" spans="1:31" ht="14.25" customHeight="1">
      <c r="A9" s="194">
        <v>4</v>
      </c>
      <c r="B9" s="207" t="s">
        <v>246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114"/>
      <c r="N9" s="198">
        <v>4</v>
      </c>
      <c r="O9" s="130"/>
      <c r="P9" s="131"/>
      <c r="Q9" s="193" t="str">
        <f t="shared" si="0"/>
        <v/>
      </c>
      <c r="R9" s="133" t="str">
        <f t="shared" si="1"/>
        <v/>
      </c>
      <c r="S9" s="199" t="str">
        <f t="shared" si="5"/>
        <v/>
      </c>
      <c r="T9" s="135" t="str">
        <f t="shared" si="2"/>
        <v/>
      </c>
      <c r="U9" s="114" t="str">
        <f t="shared" si="3"/>
        <v/>
      </c>
      <c r="V9" s="210"/>
      <c r="W9" s="114"/>
      <c r="X9" s="114"/>
      <c r="Z9" s="200">
        <v>1564</v>
      </c>
      <c r="AA9" s="113">
        <f t="shared" si="4"/>
        <v>0</v>
      </c>
      <c r="AC9" s="114">
        <v>3</v>
      </c>
      <c r="AD9" s="136" t="s">
        <v>57</v>
      </c>
      <c r="AE9" s="136" t="s">
        <v>65</v>
      </c>
    </row>
    <row r="10" spans="1:31" ht="14.25" customHeight="1">
      <c r="A10" s="201">
        <v>5</v>
      </c>
      <c r="B10" s="211" t="s">
        <v>226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114"/>
      <c r="N10" s="214">
        <v>5</v>
      </c>
      <c r="O10" s="130"/>
      <c r="P10" s="131"/>
      <c r="Q10" s="215" t="str">
        <f t="shared" si="0"/>
        <v/>
      </c>
      <c r="R10" s="133" t="str">
        <f t="shared" si="1"/>
        <v/>
      </c>
      <c r="S10" s="199" t="str">
        <f t="shared" si="5"/>
        <v/>
      </c>
      <c r="T10" s="135" t="str">
        <f t="shared" si="2"/>
        <v/>
      </c>
      <c r="U10" s="114" t="str">
        <f t="shared" si="3"/>
        <v/>
      </c>
      <c r="V10" s="114"/>
      <c r="W10" s="114"/>
      <c r="X10" s="114"/>
      <c r="Z10" s="200">
        <v>0.23</v>
      </c>
      <c r="AA10" s="113">
        <f t="shared" si="4"/>
        <v>0</v>
      </c>
      <c r="AC10" s="114">
        <v>4</v>
      </c>
      <c r="AD10" s="136" t="s">
        <v>58</v>
      </c>
      <c r="AE10" s="136" t="s">
        <v>55</v>
      </c>
    </row>
    <row r="11" spans="1:31" ht="14.25" customHeight="1">
      <c r="A11" s="194">
        <v>6</v>
      </c>
      <c r="B11" s="207" t="s">
        <v>247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114"/>
      <c r="N11" s="198">
        <v>6</v>
      </c>
      <c r="O11" s="130"/>
      <c r="P11" s="131"/>
      <c r="Q11" s="193" t="str">
        <f t="shared" si="0"/>
        <v/>
      </c>
      <c r="R11" s="133" t="str">
        <f t="shared" si="1"/>
        <v/>
      </c>
      <c r="S11" s="199" t="str">
        <f t="shared" si="5"/>
        <v/>
      </c>
      <c r="T11" s="135" t="str">
        <f t="shared" si="2"/>
        <v/>
      </c>
      <c r="U11" s="114" t="str">
        <f t="shared" si="3"/>
        <v/>
      </c>
      <c r="V11" s="114"/>
      <c r="W11" s="114"/>
      <c r="X11" s="114"/>
      <c r="Z11" s="200">
        <v>102</v>
      </c>
      <c r="AA11" s="113">
        <f t="shared" si="4"/>
        <v>0</v>
      </c>
      <c r="AC11" s="114">
        <v>5</v>
      </c>
      <c r="AD11" s="136" t="s">
        <v>59</v>
      </c>
      <c r="AE11" s="136" t="s">
        <v>60</v>
      </c>
    </row>
    <row r="12" spans="1:31" ht="14.25" customHeight="1">
      <c r="A12" s="201">
        <v>7</v>
      </c>
      <c r="B12" s="211" t="s">
        <v>227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114"/>
      <c r="N12" s="138">
        <v>7</v>
      </c>
      <c r="O12" s="130"/>
      <c r="P12" s="131"/>
      <c r="Q12" s="215" t="str">
        <f t="shared" si="0"/>
        <v/>
      </c>
      <c r="R12" s="133" t="str">
        <f t="shared" si="1"/>
        <v/>
      </c>
      <c r="S12" s="199" t="str">
        <f t="shared" si="5"/>
        <v/>
      </c>
      <c r="T12" s="135" t="str">
        <f t="shared" si="2"/>
        <v/>
      </c>
      <c r="U12" s="114" t="str">
        <f t="shared" si="3"/>
        <v/>
      </c>
      <c r="V12" s="114"/>
      <c r="W12" s="183"/>
      <c r="X12" s="114"/>
      <c r="Z12" s="216">
        <v>8.9</v>
      </c>
      <c r="AA12" s="113">
        <f t="shared" si="4"/>
        <v>0</v>
      </c>
      <c r="AC12" s="114">
        <v>6</v>
      </c>
      <c r="AD12" s="136" t="s">
        <v>60</v>
      </c>
      <c r="AE12" s="136" t="s">
        <v>66</v>
      </c>
    </row>
    <row r="13" spans="1:31" ht="14.25" customHeight="1">
      <c r="A13" s="194">
        <v>8</v>
      </c>
      <c r="B13" s="207" t="s">
        <v>248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114"/>
      <c r="N13" s="198">
        <v>8</v>
      </c>
      <c r="O13" s="130"/>
      <c r="P13" s="131"/>
      <c r="Q13" s="193" t="str">
        <f t="shared" si="0"/>
        <v/>
      </c>
      <c r="R13" s="133" t="str">
        <f t="shared" si="1"/>
        <v/>
      </c>
      <c r="S13" s="199" t="str">
        <f t="shared" si="5"/>
        <v/>
      </c>
      <c r="T13" s="135" t="str">
        <f t="shared" si="2"/>
        <v/>
      </c>
      <c r="U13" s="114" t="str">
        <f t="shared" si="3"/>
        <v/>
      </c>
      <c r="V13" s="114"/>
      <c r="W13" s="143"/>
      <c r="X13" s="114"/>
      <c r="Z13" s="200">
        <v>36</v>
      </c>
      <c r="AA13" s="113">
        <f t="shared" si="4"/>
        <v>0</v>
      </c>
      <c r="AC13" s="114">
        <v>7</v>
      </c>
      <c r="AD13" s="136" t="s">
        <v>40</v>
      </c>
      <c r="AE13" s="136" t="s">
        <v>67</v>
      </c>
    </row>
    <row r="14" spans="1:31" ht="14.25" customHeight="1">
      <c r="A14" s="201">
        <v>9</v>
      </c>
      <c r="B14" s="211" t="s">
        <v>228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114"/>
      <c r="N14" s="138">
        <v>9</v>
      </c>
      <c r="O14" s="205"/>
      <c r="P14" s="206"/>
      <c r="Q14" s="193" t="str">
        <f t="shared" si="0"/>
        <v/>
      </c>
      <c r="R14" s="133" t="str">
        <f t="shared" si="1"/>
        <v/>
      </c>
      <c r="S14" s="199" t="str">
        <f t="shared" si="5"/>
        <v/>
      </c>
      <c r="T14" s="135" t="str">
        <f t="shared" si="2"/>
        <v/>
      </c>
      <c r="U14" s="114" t="str">
        <f t="shared" si="3"/>
        <v/>
      </c>
      <c r="V14" s="114"/>
      <c r="W14" s="143"/>
      <c r="X14" s="114"/>
      <c r="Z14" s="200">
        <v>1969</v>
      </c>
      <c r="AA14" s="113">
        <f t="shared" si="4"/>
        <v>0</v>
      </c>
      <c r="AC14" s="114">
        <v>8</v>
      </c>
      <c r="AD14" s="136" t="s">
        <v>61</v>
      </c>
      <c r="AE14" s="136" t="s">
        <v>68</v>
      </c>
    </row>
    <row r="15" spans="1:31" ht="14.25" customHeight="1">
      <c r="A15" s="217">
        <v>10</v>
      </c>
      <c r="B15" s="218" t="s">
        <v>249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114"/>
      <c r="N15" s="221">
        <v>10</v>
      </c>
      <c r="O15" s="130"/>
      <c r="P15" s="131"/>
      <c r="Q15" s="222" t="str">
        <f t="shared" si="0"/>
        <v/>
      </c>
      <c r="R15" s="133" t="str">
        <f t="shared" si="1"/>
        <v/>
      </c>
      <c r="S15" s="223" t="str">
        <f t="shared" si="5"/>
        <v/>
      </c>
      <c r="T15" s="135" t="str">
        <f t="shared" si="2"/>
        <v/>
      </c>
      <c r="U15" s="114" t="str">
        <f t="shared" si="3"/>
        <v/>
      </c>
      <c r="V15" s="114"/>
      <c r="W15" s="143"/>
      <c r="X15" s="114"/>
      <c r="Z15" s="224">
        <v>1964</v>
      </c>
      <c r="AA15" s="113">
        <f t="shared" si="4"/>
        <v>0</v>
      </c>
      <c r="AC15" s="114">
        <v>9</v>
      </c>
      <c r="AD15" s="136" t="s">
        <v>62</v>
      </c>
      <c r="AE15" s="136" t="s">
        <v>57</v>
      </c>
    </row>
    <row r="16" spans="1:31" ht="16.05" customHeight="1">
      <c r="A16" s="137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139"/>
      <c r="P16" s="139"/>
      <c r="R16" s="140"/>
      <c r="S16" s="141"/>
      <c r="T16" s="119"/>
      <c r="U16" s="142"/>
      <c r="V16" s="114"/>
      <c r="W16" s="143"/>
      <c r="X16" s="114"/>
      <c r="Z16" s="144" t="s">
        <v>49</v>
      </c>
      <c r="AA16" s="114">
        <f>SUM(AA6:AA15)</f>
        <v>0</v>
      </c>
      <c r="AC16" s="114">
        <v>10</v>
      </c>
      <c r="AD16" s="136" t="s">
        <v>63</v>
      </c>
      <c r="AE16" s="136" t="s">
        <v>61</v>
      </c>
    </row>
    <row r="17" spans="1:27" ht="15.75">
      <c r="A17" s="137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14"/>
      <c r="N17" s="138"/>
      <c r="R17" s="252"/>
      <c r="S17" s="253"/>
      <c r="T17" s="254"/>
      <c r="U17" s="142"/>
      <c r="V17" s="114"/>
      <c r="W17" s="143"/>
      <c r="X17" s="114"/>
      <c r="Z17" s="144" t="s">
        <v>45</v>
      </c>
      <c r="AA17" s="114" t="str">
        <f>IF(COUNTA(O6:P15)&lt;20,"Incomplete",VLOOKUP(AA16,$AC$6:$AE$16,2,FALSE))</f>
        <v>Incomplete</v>
      </c>
    </row>
    <row r="18" spans="1:28" ht="14.25" customHeight="1">
      <c r="A18" s="137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38"/>
      <c r="R18" s="255"/>
      <c r="S18" s="256"/>
      <c r="T18" s="257"/>
      <c r="U18" s="142"/>
      <c r="V18" s="114"/>
      <c r="W18" s="143"/>
      <c r="X18" s="114"/>
      <c r="Y18" s="114"/>
      <c r="Z18" s="113"/>
      <c r="AA18" s="114"/>
      <c r="AB18" s="114"/>
    </row>
    <row r="19" spans="1:28" ht="14.25" customHeight="1">
      <c r="A19" s="137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38"/>
      <c r="R19" s="255"/>
      <c r="S19" s="256"/>
      <c r="T19" s="257"/>
      <c r="U19" s="142"/>
      <c r="V19" s="114"/>
      <c r="W19" s="143"/>
      <c r="X19" s="114"/>
      <c r="Y19" s="114"/>
      <c r="Z19" s="113"/>
      <c r="AA19" s="114"/>
      <c r="AB19" s="114"/>
    </row>
    <row r="20" spans="1:29" ht="6.75" customHeight="1">
      <c r="A20" s="145"/>
      <c r="B20" s="146"/>
      <c r="C20" s="147"/>
      <c r="D20" s="147"/>
      <c r="E20" s="147"/>
      <c r="F20" s="148"/>
      <c r="G20" s="147"/>
      <c r="H20" s="149"/>
      <c r="I20" s="147"/>
      <c r="J20" s="147"/>
      <c r="K20" s="147"/>
      <c r="L20" s="147"/>
      <c r="M20" s="114"/>
      <c r="N20" s="138"/>
      <c r="O20" s="150"/>
      <c r="P20" s="151"/>
      <c r="Q20" s="152"/>
      <c r="R20" s="255"/>
      <c r="S20" s="256"/>
      <c r="T20" s="257"/>
      <c r="U20" s="142"/>
      <c r="V20" s="114"/>
      <c r="W20" s="143"/>
      <c r="X20" s="114"/>
      <c r="Y20" s="153"/>
      <c r="Z20" s="113"/>
      <c r="AA20" s="153"/>
      <c r="AB20" s="153"/>
      <c r="AC20" s="154"/>
    </row>
    <row r="21" spans="1:29" ht="14.25" customHeight="1">
      <c r="A21" s="155"/>
      <c r="B21" s="239" t="s">
        <v>221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114"/>
      <c r="N21" s="138"/>
      <c r="O21" s="125" t="s">
        <v>3</v>
      </c>
      <c r="P21" s="125" t="s">
        <v>4</v>
      </c>
      <c r="Q21" s="156" t="s">
        <v>218</v>
      </c>
      <c r="R21" s="242" t="s">
        <v>5</v>
      </c>
      <c r="S21" s="243"/>
      <c r="T21" s="244"/>
      <c r="U21" s="142"/>
      <c r="V21" s="114"/>
      <c r="W21" s="143"/>
      <c r="X21" s="114"/>
      <c r="Y21" s="113"/>
      <c r="Z21" s="127" t="s">
        <v>50</v>
      </c>
      <c r="AA21" s="127" t="s">
        <v>46</v>
      </c>
      <c r="AB21" s="113"/>
      <c r="AC21" s="157"/>
    </row>
    <row r="22" spans="1:28" ht="14.25" customHeight="1">
      <c r="A22" s="189">
        <v>1</v>
      </c>
      <c r="B22" s="212" t="s">
        <v>234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3"/>
      <c r="M22" s="114"/>
      <c r="N22" s="129">
        <v>1</v>
      </c>
      <c r="O22" s="158"/>
      <c r="P22" s="159"/>
      <c r="Q22" s="160" t="str">
        <f aca="true" t="shared" si="6" ref="Q22:Q31">IF(Q$37=AA$2,Z22,"")</f>
        <v/>
      </c>
      <c r="R22" s="134" t="str">
        <f aca="true" t="shared" si="7" ref="R22:R31">IF(Q22="","",IF(ISBLANK(P22),"",(IF(O22=Z22,1,0)-P22)^2))</f>
        <v/>
      </c>
      <c r="S22" s="161"/>
      <c r="T22" s="135" t="str">
        <f aca="true" t="shared" si="8" ref="T22:T31">IF(Q$37=AA$2,IF(O22=Q22,"","X"),"")</f>
        <v/>
      </c>
      <c r="U22" s="142"/>
      <c r="V22" s="114"/>
      <c r="W22" s="143"/>
      <c r="X22" s="114"/>
      <c r="Y22" s="114"/>
      <c r="Z22" s="162" t="s">
        <v>39</v>
      </c>
      <c r="AA22" s="113">
        <f aca="true" t="shared" si="9" ref="AA22:AA31">IF(O22=Z22,1,0)</f>
        <v>0</v>
      </c>
      <c r="AB22">
        <v>0</v>
      </c>
    </row>
    <row r="23" spans="1:29" ht="14.25" customHeight="1">
      <c r="A23" s="194">
        <v>2</v>
      </c>
      <c r="B23" s="196" t="s">
        <v>261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14"/>
      <c r="N23" s="198">
        <v>2</v>
      </c>
      <c r="O23" s="158"/>
      <c r="P23" s="159"/>
      <c r="Q23" s="193" t="str">
        <f t="shared" si="6"/>
        <v/>
      </c>
      <c r="R23" s="199" t="str">
        <f t="shared" si="7"/>
        <v/>
      </c>
      <c r="S23" s="161"/>
      <c r="T23" s="135" t="str">
        <f t="shared" si="8"/>
        <v/>
      </c>
      <c r="U23" s="142"/>
      <c r="V23" s="114"/>
      <c r="W23" s="143"/>
      <c r="X23" s="114"/>
      <c r="Y23" s="153"/>
      <c r="Z23" s="225" t="s">
        <v>40</v>
      </c>
      <c r="AA23" s="113">
        <f t="shared" si="9"/>
        <v>0</v>
      </c>
      <c r="AB23">
        <v>1</v>
      </c>
      <c r="AC23" s="154"/>
    </row>
    <row r="24" spans="1:29" ht="14.25" customHeight="1">
      <c r="A24" s="201">
        <v>3</v>
      </c>
      <c r="B24" s="203" t="s">
        <v>235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114"/>
      <c r="N24" s="138">
        <v>3</v>
      </c>
      <c r="O24" s="158"/>
      <c r="P24" s="159"/>
      <c r="Q24" s="193" t="str">
        <f t="shared" si="6"/>
        <v/>
      </c>
      <c r="R24" s="199" t="str">
        <f t="shared" si="7"/>
        <v/>
      </c>
      <c r="S24" s="161"/>
      <c r="T24" s="135" t="str">
        <f t="shared" si="8"/>
        <v/>
      </c>
      <c r="U24" s="142"/>
      <c r="V24" s="114"/>
      <c r="W24" s="143"/>
      <c r="X24" s="114"/>
      <c r="Y24" s="113"/>
      <c r="Z24" s="225" t="s">
        <v>40</v>
      </c>
      <c r="AA24" s="113">
        <f t="shared" si="9"/>
        <v>0</v>
      </c>
      <c r="AB24">
        <v>1</v>
      </c>
      <c r="AC24" s="157"/>
    </row>
    <row r="25" spans="1:28" ht="14.25" customHeight="1">
      <c r="A25" s="194">
        <v>4</v>
      </c>
      <c r="B25" s="208" t="s">
        <v>262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114"/>
      <c r="N25" s="198">
        <v>4</v>
      </c>
      <c r="O25" s="158"/>
      <c r="P25" s="159"/>
      <c r="Q25" s="193" t="str">
        <f t="shared" si="6"/>
        <v/>
      </c>
      <c r="R25" s="199" t="str">
        <f t="shared" si="7"/>
        <v/>
      </c>
      <c r="S25" s="161"/>
      <c r="T25" s="135" t="str">
        <f t="shared" si="8"/>
        <v/>
      </c>
      <c r="U25" s="142"/>
      <c r="V25" s="114"/>
      <c r="W25" s="143"/>
      <c r="X25" s="114"/>
      <c r="Y25" s="114"/>
      <c r="Z25" s="225" t="s">
        <v>39</v>
      </c>
      <c r="AA25" s="113">
        <f t="shared" si="9"/>
        <v>0</v>
      </c>
      <c r="AB25">
        <v>0</v>
      </c>
    </row>
    <row r="26" spans="1:28" ht="14.25" customHeight="1">
      <c r="A26" s="201">
        <v>5</v>
      </c>
      <c r="B26" s="212" t="s">
        <v>236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114"/>
      <c r="N26" s="138">
        <v>5</v>
      </c>
      <c r="O26" s="158"/>
      <c r="P26" s="159"/>
      <c r="Q26" s="193" t="str">
        <f t="shared" si="6"/>
        <v/>
      </c>
      <c r="R26" s="199" t="str">
        <f t="shared" si="7"/>
        <v/>
      </c>
      <c r="S26" s="161"/>
      <c r="T26" s="135" t="str">
        <f t="shared" si="8"/>
        <v/>
      </c>
      <c r="U26" s="142"/>
      <c r="V26" s="114"/>
      <c r="W26" s="143"/>
      <c r="X26" s="114"/>
      <c r="Y26" s="153"/>
      <c r="Z26" s="225" t="s">
        <v>39</v>
      </c>
      <c r="AA26" s="113">
        <f t="shared" si="9"/>
        <v>0</v>
      </c>
      <c r="AB26">
        <v>0</v>
      </c>
    </row>
    <row r="27" spans="1:28" ht="14.25" customHeight="1">
      <c r="A27" s="194">
        <v>6</v>
      </c>
      <c r="B27" s="208" t="s">
        <v>263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114"/>
      <c r="N27" s="198">
        <v>6</v>
      </c>
      <c r="O27" s="158"/>
      <c r="P27" s="159"/>
      <c r="Q27" s="193" t="str">
        <f t="shared" si="6"/>
        <v/>
      </c>
      <c r="R27" s="199" t="str">
        <f t="shared" si="7"/>
        <v/>
      </c>
      <c r="S27" s="161"/>
      <c r="T27" s="135" t="str">
        <f t="shared" si="8"/>
        <v/>
      </c>
      <c r="U27" s="142"/>
      <c r="V27" s="114"/>
      <c r="W27" s="143"/>
      <c r="X27" s="114"/>
      <c r="Y27" s="113"/>
      <c r="Z27" s="225" t="s">
        <v>40</v>
      </c>
      <c r="AA27" s="113">
        <f t="shared" si="9"/>
        <v>0</v>
      </c>
      <c r="AB27">
        <v>1</v>
      </c>
    </row>
    <row r="28" spans="1:28" ht="14.25" customHeight="1">
      <c r="A28" s="201">
        <v>7</v>
      </c>
      <c r="B28" s="212" t="s">
        <v>237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14"/>
      <c r="N28" s="138">
        <v>7</v>
      </c>
      <c r="O28" s="158"/>
      <c r="P28" s="159"/>
      <c r="Q28" s="193" t="str">
        <f t="shared" si="6"/>
        <v/>
      </c>
      <c r="R28" s="199" t="str">
        <f t="shared" si="7"/>
        <v/>
      </c>
      <c r="S28" s="161"/>
      <c r="T28" s="135" t="str">
        <f t="shared" si="8"/>
        <v/>
      </c>
      <c r="U28" s="142"/>
      <c r="V28" s="114"/>
      <c r="W28" s="143"/>
      <c r="X28" s="114"/>
      <c r="Y28" s="114"/>
      <c r="Z28" s="225" t="s">
        <v>40</v>
      </c>
      <c r="AA28" s="113">
        <f t="shared" si="9"/>
        <v>0</v>
      </c>
      <c r="AB28">
        <v>1</v>
      </c>
    </row>
    <row r="29" spans="1:28" ht="14.25" customHeight="1">
      <c r="A29" s="194">
        <v>8</v>
      </c>
      <c r="B29" s="208" t="s">
        <v>264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114"/>
      <c r="N29" s="198">
        <v>8</v>
      </c>
      <c r="O29" s="158"/>
      <c r="P29" s="159"/>
      <c r="Q29" s="193" t="str">
        <f t="shared" si="6"/>
        <v/>
      </c>
      <c r="R29" s="199" t="str">
        <f t="shared" si="7"/>
        <v/>
      </c>
      <c r="S29" s="161"/>
      <c r="T29" s="135" t="str">
        <f t="shared" si="8"/>
        <v/>
      </c>
      <c r="U29" s="142"/>
      <c r="V29" s="114"/>
      <c r="W29" s="143"/>
      <c r="X29" s="114"/>
      <c r="Y29" s="114"/>
      <c r="Z29" s="225" t="s">
        <v>40</v>
      </c>
      <c r="AA29" s="113">
        <f t="shared" si="9"/>
        <v>0</v>
      </c>
      <c r="AB29">
        <v>1</v>
      </c>
    </row>
    <row r="30" spans="1:28" ht="14.25" customHeight="1">
      <c r="A30" s="201">
        <v>9</v>
      </c>
      <c r="B30" s="212" t="s">
        <v>238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3"/>
      <c r="M30" s="114"/>
      <c r="N30" s="138">
        <v>9</v>
      </c>
      <c r="O30" s="158"/>
      <c r="P30" s="159"/>
      <c r="Q30" s="193" t="str">
        <f t="shared" si="6"/>
        <v/>
      </c>
      <c r="R30" s="199" t="str">
        <f t="shared" si="7"/>
        <v/>
      </c>
      <c r="S30" s="161"/>
      <c r="T30" s="135" t="str">
        <f t="shared" si="8"/>
        <v/>
      </c>
      <c r="U30" s="142"/>
      <c r="V30" s="114"/>
      <c r="W30" s="143"/>
      <c r="X30" s="114"/>
      <c r="Y30" s="114"/>
      <c r="Z30" s="225" t="s">
        <v>39</v>
      </c>
      <c r="AA30" s="113">
        <f t="shared" si="9"/>
        <v>0</v>
      </c>
      <c r="AB30">
        <v>0</v>
      </c>
    </row>
    <row r="31" spans="1:28" ht="14.25" customHeight="1">
      <c r="A31" s="217">
        <v>10</v>
      </c>
      <c r="B31" s="219" t="s">
        <v>265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114"/>
      <c r="N31" s="221">
        <v>10</v>
      </c>
      <c r="O31" s="158"/>
      <c r="P31" s="159"/>
      <c r="Q31" s="222" t="str">
        <f t="shared" si="6"/>
        <v/>
      </c>
      <c r="R31" s="223" t="str">
        <f t="shared" si="7"/>
        <v/>
      </c>
      <c r="S31" s="161"/>
      <c r="T31" s="135" t="str">
        <f t="shared" si="8"/>
        <v/>
      </c>
      <c r="U31" s="142"/>
      <c r="V31" s="114"/>
      <c r="W31" s="143"/>
      <c r="X31" s="114"/>
      <c r="Y31" s="114"/>
      <c r="Z31" s="226" t="s">
        <v>40</v>
      </c>
      <c r="AA31" s="113">
        <f t="shared" si="9"/>
        <v>0</v>
      </c>
      <c r="AB31">
        <v>1</v>
      </c>
    </row>
    <row r="32" spans="1:28" ht="14.65" thickBo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38"/>
      <c r="O32" s="163"/>
      <c r="P32" s="121"/>
      <c r="Q32" s="164"/>
      <c r="R32" s="165"/>
      <c r="S32" s="141"/>
      <c r="T32" s="119"/>
      <c r="U32" s="142"/>
      <c r="V32" s="114"/>
      <c r="W32" s="143"/>
      <c r="X32" s="114"/>
      <c r="Y32" s="114"/>
      <c r="Z32" s="144" t="s">
        <v>49</v>
      </c>
      <c r="AA32" s="114">
        <f>SUM(AA22:AA31)</f>
        <v>0</v>
      </c>
      <c r="AB32" s="114"/>
    </row>
    <row r="33" spans="1:28" ht="17.85" customHeight="1" hidden="1" thickBo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38"/>
      <c r="O33" s="233" t="s">
        <v>53</v>
      </c>
      <c r="P33" s="233"/>
      <c r="Q33" s="166"/>
      <c r="R33" s="167"/>
      <c r="S33" s="141"/>
      <c r="T33" s="119"/>
      <c r="U33" s="142"/>
      <c r="V33" s="114"/>
      <c r="W33" s="143"/>
      <c r="X33" s="114"/>
      <c r="Y33" s="114"/>
      <c r="Z33" s="144" t="s">
        <v>45</v>
      </c>
      <c r="AA33" s="114" t="str">
        <f>IF(COUNTA(O22:P31)&lt;20,"Incomplete",VLOOKUP(AA32,$AC$6:$AE$16,3,FALSE))</f>
        <v>Incomplete</v>
      </c>
      <c r="AB33" s="114"/>
    </row>
    <row r="34" spans="1:28" ht="17.85" customHeight="1" hidden="1" thickBo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38"/>
      <c r="O34" s="233" t="s">
        <v>71</v>
      </c>
      <c r="P34" s="233"/>
      <c r="Q34" s="168" t="str">
        <f>IF(AA1=FALSE,"",AA17)</f>
        <v>Incomplete</v>
      </c>
      <c r="R34" s="167"/>
      <c r="S34" s="141"/>
      <c r="T34" s="119"/>
      <c r="U34" s="142"/>
      <c r="V34" s="228"/>
      <c r="W34" s="228"/>
      <c r="X34" s="114"/>
      <c r="Y34" s="114"/>
      <c r="Z34" s="113"/>
      <c r="AA34" s="114"/>
      <c r="AB34" s="114"/>
    </row>
    <row r="35" spans="1:28" ht="14.25" customHeight="1" hidden="1" thickBo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69"/>
      <c r="N35" s="117"/>
      <c r="O35" s="233" t="s">
        <v>72</v>
      </c>
      <c r="P35" s="233"/>
      <c r="Q35" s="168" t="str">
        <f>IF(AA1=FALSE,"",AA33)</f>
        <v>Incomplete</v>
      </c>
      <c r="R35" s="170" t="str">
        <f>_xlfn.IFERROR(AVERAGE(R22:R31),"")</f>
        <v/>
      </c>
      <c r="S35" s="141"/>
      <c r="T35" s="119"/>
      <c r="U35" s="142"/>
      <c r="V35" s="228"/>
      <c r="W35" s="228"/>
      <c r="X35" s="113"/>
      <c r="Y35" s="114"/>
      <c r="Z35" s="113"/>
      <c r="AA35" s="114"/>
      <c r="AB35" s="114"/>
    </row>
    <row r="36" spans="1:28" ht="14.25" customHeight="1" hidden="1" thickBo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7"/>
      <c r="R36" s="115"/>
      <c r="S36" s="115"/>
      <c r="T36" s="119"/>
      <c r="U36" s="142"/>
      <c r="V36" s="228"/>
      <c r="W36" s="228"/>
      <c r="Y36" s="114"/>
      <c r="Z36" s="113"/>
      <c r="AA36" s="114"/>
      <c r="AB36" s="114"/>
    </row>
    <row r="37" spans="1:28" ht="14.25" customHeight="1" thickBo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7"/>
      <c r="O37" s="233" t="s">
        <v>6</v>
      </c>
      <c r="P37" s="233"/>
      <c r="Q37" s="172"/>
      <c r="R37" s="115"/>
      <c r="S37" s="115"/>
      <c r="T37" s="119"/>
      <c r="U37" s="142"/>
      <c r="Y37" s="114"/>
      <c r="Z37" s="113"/>
      <c r="AA37" s="114"/>
      <c r="AB37" s="114"/>
    </row>
    <row r="38" spans="1:28" ht="14.25" customHeight="1" thickBo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7"/>
      <c r="O38" s="234" t="s">
        <v>73</v>
      </c>
      <c r="P38" s="234"/>
      <c r="Q38" s="230" t="str">
        <f>IF(AA1=FALSE,"",IF(Q37&lt;&gt;AA2,"",SUM(AA6:AA15)&amp;" of 10"))</f>
        <v/>
      </c>
      <c r="R38" s="173"/>
      <c r="S38" s="174"/>
      <c r="T38" s="119"/>
      <c r="U38" s="142"/>
      <c r="AA38" s="114"/>
      <c r="AB38" s="114"/>
    </row>
    <row r="39" spans="1:28" ht="14.25" customHeight="1" thickBo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7"/>
      <c r="O39" s="234" t="s">
        <v>260</v>
      </c>
      <c r="P39" s="234"/>
      <c r="Q39" s="171">
        <f>IF(AA1=TRUE,SUM(P22:P31),"")</f>
        <v>0</v>
      </c>
      <c r="R39" s="229"/>
      <c r="S39" s="174"/>
      <c r="T39" s="119"/>
      <c r="U39" s="142"/>
      <c r="AA39" s="114"/>
      <c r="AB39" s="114"/>
    </row>
    <row r="40" spans="1:28" ht="12.75" customHeight="1" thickBo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7"/>
      <c r="O40" s="234" t="s">
        <v>74</v>
      </c>
      <c r="P40" s="234"/>
      <c r="Q40" s="230" t="str">
        <f>IF(AA1=FALSE,"",IF(Q37&lt;&gt;AA2,"",SUM(AA22:AA31)))</f>
        <v/>
      </c>
      <c r="R40" s="115"/>
      <c r="S40" s="115"/>
      <c r="T40" s="119"/>
      <c r="U40" s="142"/>
      <c r="V40" s="114"/>
      <c r="W40" s="143"/>
      <c r="X40" s="114"/>
      <c r="Y40" s="114"/>
      <c r="Z40" s="114"/>
      <c r="AA40" s="114"/>
      <c r="AB40" s="114"/>
    </row>
    <row r="41" spans="1:28" ht="12.75" customHeight="1" thickBo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7"/>
      <c r="R41" s="115"/>
      <c r="S41" s="115"/>
      <c r="T41" s="119"/>
      <c r="U41" s="142"/>
      <c r="V41" s="114"/>
      <c r="W41" s="143"/>
      <c r="X41" s="114"/>
      <c r="Y41" s="114"/>
      <c r="Z41" s="114"/>
      <c r="AA41" s="114"/>
      <c r="AB41" s="114"/>
    </row>
    <row r="42" spans="1:28" ht="14.25" customHeight="1" thickBo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75"/>
      <c r="O42" s="235" t="s">
        <v>75</v>
      </c>
      <c r="P42" s="235"/>
      <c r="Q42" s="176" t="str">
        <f>IF(AA1=FALSE,"",IF(_xlfn.IFERROR(SUM(R6:R15)/10,"")=0,"",SUM(R6:R15)/10))</f>
        <v/>
      </c>
      <c r="R42" s="142"/>
      <c r="S42" s="142"/>
      <c r="T42" s="177"/>
      <c r="U42" s="142"/>
      <c r="V42" s="114"/>
      <c r="W42" s="143"/>
      <c r="X42" s="114"/>
      <c r="Y42" s="114"/>
      <c r="AA42" s="114"/>
      <c r="AB42" s="114"/>
    </row>
    <row r="43" spans="1:28" ht="14.25" customHeight="1" thickBo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75"/>
      <c r="O43" s="234" t="s">
        <v>43</v>
      </c>
      <c r="P43" s="234"/>
      <c r="Q43" s="178" t="str">
        <f>_xlfn.IFERROR(IF(Q22="","",MAX((Q40-Q39)/10,0.1*(5-Q39))),"")</f>
        <v/>
      </c>
      <c r="R43" s="142"/>
      <c r="S43" s="142"/>
      <c r="T43" s="177"/>
      <c r="U43" s="142"/>
      <c r="V43" s="114"/>
      <c r="W43" s="143"/>
      <c r="X43" s="114"/>
      <c r="Y43" s="114"/>
      <c r="AA43" s="114"/>
      <c r="AB43" s="114"/>
    </row>
    <row r="44" spans="1:28" ht="14.25" customHeight="1" thickBo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79"/>
      <c r="O44" s="180"/>
      <c r="P44" s="180"/>
      <c r="Q44" s="180"/>
      <c r="R44" s="181"/>
      <c r="S44" s="181"/>
      <c r="T44" s="18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AA50" s="114"/>
      <c r="AB50" s="114"/>
    </row>
    <row r="51" spans="1:28" ht="14.25" customHeight="1">
      <c r="A51" s="113"/>
      <c r="B51" s="113"/>
      <c r="C51" s="114"/>
      <c r="D51" s="114"/>
      <c r="E51" s="114"/>
      <c r="F51" s="115"/>
      <c r="G51" s="114"/>
      <c r="H51" s="116"/>
      <c r="I51" s="114"/>
      <c r="J51" s="114"/>
      <c r="K51" s="114"/>
      <c r="L51" s="114"/>
      <c r="M51" s="114"/>
      <c r="N51" s="114"/>
      <c r="O51" s="114"/>
      <c r="P51" s="183"/>
      <c r="Q51" s="142"/>
      <c r="R51" s="142"/>
      <c r="S51" s="142"/>
      <c r="T51" s="142"/>
      <c r="U51" s="142"/>
      <c r="V51" s="114"/>
      <c r="W51" s="143"/>
      <c r="X51" s="114"/>
      <c r="Y51" s="114"/>
      <c r="AA51" s="114"/>
      <c r="AB51" s="114"/>
    </row>
    <row r="52" spans="1:28" ht="14.25" customHeight="1">
      <c r="A52" s="113"/>
      <c r="B52" s="113"/>
      <c r="C52" s="114"/>
      <c r="D52" s="114"/>
      <c r="E52" s="114"/>
      <c r="F52" s="115"/>
      <c r="G52" s="114"/>
      <c r="H52" s="116"/>
      <c r="I52" s="114"/>
      <c r="J52" s="114"/>
      <c r="K52" s="114"/>
      <c r="L52" s="114"/>
      <c r="M52" s="114"/>
      <c r="N52" s="114"/>
      <c r="O52" s="114"/>
      <c r="P52" s="183"/>
      <c r="Q52" s="142"/>
      <c r="R52" s="142"/>
      <c r="S52" s="142"/>
      <c r="T52" s="142"/>
      <c r="U52" s="142"/>
      <c r="V52" s="114"/>
      <c r="W52" s="143"/>
      <c r="X52" s="114"/>
      <c r="Y52" s="114"/>
      <c r="Z52" s="113"/>
      <c r="AA52" s="114"/>
      <c r="AB52" s="114"/>
    </row>
    <row r="53" spans="1:28" ht="14.25" customHeight="1">
      <c r="A53" s="113"/>
      <c r="B53" s="113"/>
      <c r="C53" s="114"/>
      <c r="D53" s="114"/>
      <c r="E53" s="114"/>
      <c r="F53" s="115"/>
      <c r="G53" s="114"/>
      <c r="H53" s="116"/>
      <c r="I53" s="114"/>
      <c r="J53" s="114"/>
      <c r="K53" s="114"/>
      <c r="L53" s="114"/>
      <c r="M53" s="114"/>
      <c r="N53" s="114"/>
      <c r="O53" s="114"/>
      <c r="P53" s="183"/>
      <c r="Q53" s="142"/>
      <c r="R53" s="142"/>
      <c r="S53" s="142"/>
      <c r="T53" s="142"/>
      <c r="U53" s="142"/>
      <c r="V53" s="114"/>
      <c r="W53" s="143"/>
      <c r="X53" s="114"/>
      <c r="Y53" s="114"/>
      <c r="Z53" s="113"/>
      <c r="AA53" s="114"/>
      <c r="AB53" s="114"/>
    </row>
    <row r="54" spans="1:28" ht="14.25" customHeight="1">
      <c r="A54" s="113"/>
      <c r="B54" s="113"/>
      <c r="C54" s="114"/>
      <c r="D54" s="114"/>
      <c r="E54" s="114"/>
      <c r="F54" s="115"/>
      <c r="G54" s="114"/>
      <c r="H54" s="116"/>
      <c r="I54" s="114"/>
      <c r="J54" s="114"/>
      <c r="K54" s="114"/>
      <c r="L54" s="114"/>
      <c r="M54" s="114"/>
      <c r="N54" s="114"/>
      <c r="O54" s="114"/>
      <c r="P54" s="183"/>
      <c r="Q54" s="142"/>
      <c r="R54" s="142"/>
      <c r="S54" s="142"/>
      <c r="T54" s="142"/>
      <c r="U54" s="142"/>
      <c r="V54" s="114"/>
      <c r="W54" s="143"/>
      <c r="X54" s="114"/>
      <c r="Y54" s="114"/>
      <c r="AA54" s="114"/>
      <c r="AB54" s="114"/>
    </row>
    <row r="55" spans="1:28" ht="14.25" customHeight="1">
      <c r="A55" s="113"/>
      <c r="B55" s="113"/>
      <c r="C55" s="114"/>
      <c r="D55" s="114"/>
      <c r="E55" s="114"/>
      <c r="F55" s="115"/>
      <c r="G55" s="114"/>
      <c r="H55" s="116"/>
      <c r="I55" s="114"/>
      <c r="J55" s="114"/>
      <c r="K55" s="114"/>
      <c r="L55" s="114"/>
      <c r="M55" s="114"/>
      <c r="N55" s="114"/>
      <c r="O55" s="114"/>
      <c r="P55" s="183"/>
      <c r="Q55" s="142"/>
      <c r="R55" s="142"/>
      <c r="S55" s="142"/>
      <c r="T55" s="142"/>
      <c r="U55" s="142"/>
      <c r="V55" s="114"/>
      <c r="W55" s="143"/>
      <c r="X55" s="114"/>
      <c r="Y55" s="114"/>
      <c r="AA55" s="114"/>
      <c r="AB55" s="114"/>
    </row>
    <row r="56" spans="1:28" ht="14.25" customHeight="1">
      <c r="A56" s="113"/>
      <c r="B56" s="113"/>
      <c r="C56" s="114"/>
      <c r="D56" s="114"/>
      <c r="E56" s="114"/>
      <c r="F56" s="115"/>
      <c r="G56" s="114"/>
      <c r="H56" s="116"/>
      <c r="I56" s="114"/>
      <c r="J56" s="114"/>
      <c r="K56" s="114"/>
      <c r="L56" s="114"/>
      <c r="M56" s="114"/>
      <c r="N56" s="114"/>
      <c r="O56" s="114"/>
      <c r="P56" s="183"/>
      <c r="Q56" s="142"/>
      <c r="R56" s="142"/>
      <c r="S56" s="142"/>
      <c r="T56" s="142"/>
      <c r="U56" s="142"/>
      <c r="V56" s="114"/>
      <c r="W56" s="143"/>
      <c r="X56" s="114"/>
      <c r="Y56" s="114"/>
      <c r="AA56" s="114"/>
      <c r="AB56" s="114"/>
    </row>
    <row r="57" spans="1:28" ht="14.25" customHeight="1">
      <c r="A57" s="113"/>
      <c r="B57" s="113"/>
      <c r="C57" s="114"/>
      <c r="D57" s="114"/>
      <c r="E57" s="114"/>
      <c r="F57" s="115"/>
      <c r="G57" s="114"/>
      <c r="H57" s="116"/>
      <c r="I57" s="114"/>
      <c r="J57" s="114"/>
      <c r="K57" s="114"/>
      <c r="L57" s="114"/>
      <c r="M57" s="114"/>
      <c r="N57" s="114"/>
      <c r="O57" s="114"/>
      <c r="P57" s="183"/>
      <c r="Q57" s="142"/>
      <c r="R57" s="142"/>
      <c r="S57" s="142"/>
      <c r="T57" s="142"/>
      <c r="U57" s="142"/>
      <c r="V57" s="114"/>
      <c r="W57" s="143"/>
      <c r="X57" s="114"/>
      <c r="Y57" s="114"/>
      <c r="AA57" s="114"/>
      <c r="AB57" s="114"/>
    </row>
    <row r="58" spans="1:28" ht="14.25" customHeight="1">
      <c r="A58" s="113"/>
      <c r="B58" s="113"/>
      <c r="C58" s="114"/>
      <c r="D58" s="114"/>
      <c r="E58" s="114"/>
      <c r="F58" s="115"/>
      <c r="G58" s="114"/>
      <c r="H58" s="116"/>
      <c r="I58" s="114"/>
      <c r="J58" s="114"/>
      <c r="K58" s="114"/>
      <c r="L58" s="114"/>
      <c r="M58" s="114"/>
      <c r="N58" s="114"/>
      <c r="O58" s="114"/>
      <c r="P58" s="183"/>
      <c r="Q58" s="142"/>
      <c r="R58" s="142"/>
      <c r="S58" s="142"/>
      <c r="T58" s="142"/>
      <c r="U58" s="142"/>
      <c r="V58" s="114"/>
      <c r="W58" s="143"/>
      <c r="X58" s="114"/>
      <c r="Y58" s="114"/>
      <c r="AA58" s="114"/>
      <c r="AB58" s="114"/>
    </row>
    <row r="59" spans="1:28" ht="14.25" customHeight="1">
      <c r="A59" s="113"/>
      <c r="B59" s="113"/>
      <c r="C59" s="114"/>
      <c r="D59" s="114"/>
      <c r="E59" s="114"/>
      <c r="F59" s="115"/>
      <c r="G59" s="114"/>
      <c r="H59" s="116"/>
      <c r="I59" s="114"/>
      <c r="J59" s="114"/>
      <c r="K59" s="114"/>
      <c r="L59" s="114"/>
      <c r="M59" s="114"/>
      <c r="N59" s="114"/>
      <c r="O59" s="114"/>
      <c r="P59" s="183"/>
      <c r="Q59" s="142"/>
      <c r="R59" s="142"/>
      <c r="S59" s="142"/>
      <c r="T59" s="142"/>
      <c r="U59" s="142"/>
      <c r="V59" s="114"/>
      <c r="W59" s="143"/>
      <c r="X59" s="114"/>
      <c r="Y59" s="114"/>
      <c r="AA59" s="114"/>
      <c r="AB59" s="114"/>
    </row>
    <row r="60" spans="1:28" ht="14.25" customHeight="1">
      <c r="A60" s="113"/>
      <c r="B60" s="113"/>
      <c r="C60" s="114"/>
      <c r="D60" s="114"/>
      <c r="E60" s="114"/>
      <c r="F60" s="115"/>
      <c r="G60" s="114"/>
      <c r="H60" s="116"/>
      <c r="I60" s="114"/>
      <c r="J60" s="114"/>
      <c r="K60" s="114"/>
      <c r="L60" s="114"/>
      <c r="M60" s="114"/>
      <c r="N60" s="114"/>
      <c r="O60" s="114"/>
      <c r="P60" s="183"/>
      <c r="Q60" s="142"/>
      <c r="R60" s="142"/>
      <c r="S60" s="142"/>
      <c r="T60" s="142"/>
      <c r="U60" s="142"/>
      <c r="V60" s="114"/>
      <c r="W60" s="143"/>
      <c r="X60" s="114"/>
      <c r="Y60" s="114"/>
      <c r="AA60" s="114"/>
      <c r="AB60" s="114"/>
    </row>
    <row r="61" spans="1:28" ht="14.25" customHeight="1">
      <c r="A61" s="113"/>
      <c r="B61" s="113"/>
      <c r="C61" s="114"/>
      <c r="D61" s="114"/>
      <c r="E61" s="114"/>
      <c r="F61" s="115"/>
      <c r="G61" s="114"/>
      <c r="H61" s="116"/>
      <c r="I61" s="114"/>
      <c r="J61" s="114"/>
      <c r="K61" s="114"/>
      <c r="L61" s="114"/>
      <c r="M61" s="114"/>
      <c r="N61" s="114"/>
      <c r="O61" s="114"/>
      <c r="P61" s="183"/>
      <c r="Q61" s="142"/>
      <c r="R61" s="142"/>
      <c r="S61" s="142"/>
      <c r="T61" s="142"/>
      <c r="U61" s="142"/>
      <c r="V61" s="114"/>
      <c r="W61" s="143"/>
      <c r="X61" s="114"/>
      <c r="Y61" s="114"/>
      <c r="AA61" s="114"/>
      <c r="AB61" s="114"/>
    </row>
    <row r="62" spans="1:28" ht="14.25" customHeight="1">
      <c r="A62" s="113"/>
      <c r="B62" s="113"/>
      <c r="C62" s="114"/>
      <c r="D62" s="114"/>
      <c r="E62" s="114"/>
      <c r="F62" s="115"/>
      <c r="G62" s="114"/>
      <c r="H62" s="116"/>
      <c r="I62" s="114"/>
      <c r="J62" s="114"/>
      <c r="K62" s="114"/>
      <c r="L62" s="114"/>
      <c r="M62" s="114"/>
      <c r="N62" s="114"/>
      <c r="O62" s="114"/>
      <c r="P62" s="183"/>
      <c r="Q62" s="142"/>
      <c r="R62" s="142"/>
      <c r="S62" s="142"/>
      <c r="T62" s="142"/>
      <c r="U62" s="142"/>
      <c r="V62" s="114"/>
      <c r="W62" s="143"/>
      <c r="X62" s="114"/>
      <c r="Y62" s="114"/>
      <c r="AA62" s="114"/>
      <c r="AB62" s="114"/>
    </row>
    <row r="63" spans="1:28" ht="14.25" customHeight="1">
      <c r="A63" s="113"/>
      <c r="B63" s="113"/>
      <c r="C63" s="114"/>
      <c r="D63" s="114"/>
      <c r="E63" s="114"/>
      <c r="F63" s="115"/>
      <c r="G63" s="114"/>
      <c r="H63" s="116"/>
      <c r="I63" s="114"/>
      <c r="J63" s="114"/>
      <c r="K63" s="114"/>
      <c r="L63" s="114"/>
      <c r="M63" s="114"/>
      <c r="N63" s="114"/>
      <c r="O63" s="114"/>
      <c r="P63" s="183"/>
      <c r="Q63" s="142"/>
      <c r="R63" s="142"/>
      <c r="S63" s="142"/>
      <c r="T63" s="142"/>
      <c r="U63" s="142"/>
      <c r="V63" s="114"/>
      <c r="W63" s="143"/>
      <c r="X63" s="114"/>
      <c r="Y63" s="114"/>
      <c r="AA63" s="114"/>
      <c r="AB63" s="114"/>
    </row>
    <row r="64" spans="1:28" ht="14.25" customHeight="1">
      <c r="A64" s="113"/>
      <c r="B64" s="113"/>
      <c r="C64" s="114"/>
      <c r="D64" s="114"/>
      <c r="E64" s="114"/>
      <c r="F64" s="115"/>
      <c r="G64" s="114"/>
      <c r="H64" s="116"/>
      <c r="I64" s="114"/>
      <c r="J64" s="114"/>
      <c r="K64" s="114"/>
      <c r="L64" s="114"/>
      <c r="M64" s="114"/>
      <c r="N64" s="114"/>
      <c r="O64" s="114"/>
      <c r="P64" s="183"/>
      <c r="Q64" s="142"/>
      <c r="R64" s="142"/>
      <c r="S64" s="142"/>
      <c r="T64" s="142"/>
      <c r="U64" s="142"/>
      <c r="V64" s="114"/>
      <c r="W64" s="143"/>
      <c r="X64" s="114"/>
      <c r="Y64" s="114"/>
      <c r="Z64" s="113"/>
      <c r="AA64" s="114"/>
      <c r="AB64" s="114"/>
    </row>
    <row r="65" spans="1:28" ht="14.25" customHeight="1">
      <c r="A65" s="113"/>
      <c r="B65" s="113"/>
      <c r="C65" s="114"/>
      <c r="D65" s="114"/>
      <c r="E65" s="114"/>
      <c r="F65" s="115"/>
      <c r="G65" s="114"/>
      <c r="H65" s="116"/>
      <c r="I65" s="114"/>
      <c r="J65" s="114"/>
      <c r="K65" s="114"/>
      <c r="L65" s="114"/>
      <c r="M65" s="114"/>
      <c r="N65" s="114"/>
      <c r="O65" s="114"/>
      <c r="P65" s="183"/>
      <c r="Q65" s="142"/>
      <c r="R65" s="142"/>
      <c r="S65" s="142"/>
      <c r="T65" s="142"/>
      <c r="U65" s="142"/>
      <c r="V65" s="114"/>
      <c r="W65" s="143"/>
      <c r="X65" s="114"/>
      <c r="Y65" s="114"/>
      <c r="Z65" s="113"/>
      <c r="AA65" s="114"/>
      <c r="AB65" s="114"/>
    </row>
    <row r="66" spans="1:28" ht="14.25" customHeight="1">
      <c r="A66" s="113"/>
      <c r="B66" s="113"/>
      <c r="C66" s="114"/>
      <c r="D66" s="114"/>
      <c r="E66" s="114"/>
      <c r="F66" s="115"/>
      <c r="G66" s="114"/>
      <c r="H66" s="116"/>
      <c r="I66" s="114"/>
      <c r="J66" s="114"/>
      <c r="K66" s="114"/>
      <c r="L66" s="114"/>
      <c r="M66" s="114"/>
      <c r="N66" s="114"/>
      <c r="O66" s="114"/>
      <c r="P66" s="183"/>
      <c r="Q66" s="142"/>
      <c r="R66" s="142"/>
      <c r="S66" s="142"/>
      <c r="T66" s="142"/>
      <c r="U66" s="142"/>
      <c r="V66" s="114"/>
      <c r="W66" s="143"/>
      <c r="X66" s="114"/>
      <c r="Y66" s="114"/>
      <c r="Z66" s="113"/>
      <c r="AA66" s="114"/>
      <c r="AB66" s="114"/>
    </row>
    <row r="67" spans="1:28" ht="14.25" customHeight="1">
      <c r="A67" s="113"/>
      <c r="B67" s="113"/>
      <c r="C67" s="114"/>
      <c r="D67" s="114"/>
      <c r="E67" s="114"/>
      <c r="F67" s="115"/>
      <c r="G67" s="114"/>
      <c r="H67" s="116"/>
      <c r="I67" s="114"/>
      <c r="J67" s="114"/>
      <c r="K67" s="114"/>
      <c r="L67" s="114"/>
      <c r="M67" s="114"/>
      <c r="N67" s="114"/>
      <c r="O67" s="114"/>
      <c r="P67" s="183"/>
      <c r="Q67" s="142"/>
      <c r="R67" s="142"/>
      <c r="S67" s="142"/>
      <c r="T67" s="142"/>
      <c r="U67" s="142"/>
      <c r="V67" s="114"/>
      <c r="W67" s="143"/>
      <c r="X67" s="114"/>
      <c r="Y67" s="114"/>
      <c r="Z67" s="113"/>
      <c r="AA67" s="114"/>
      <c r="AB67" s="114"/>
    </row>
    <row r="68" spans="1:28" ht="14.25" customHeight="1">
      <c r="A68" s="113"/>
      <c r="B68" s="113"/>
      <c r="C68" s="114"/>
      <c r="D68" s="114"/>
      <c r="E68" s="114"/>
      <c r="F68" s="115"/>
      <c r="G68" s="114"/>
      <c r="H68" s="116"/>
      <c r="I68" s="114"/>
      <c r="J68" s="114"/>
      <c r="K68" s="114"/>
      <c r="L68" s="114"/>
      <c r="M68" s="114"/>
      <c r="N68" s="114"/>
      <c r="O68" s="114"/>
      <c r="P68" s="183"/>
      <c r="Q68" s="142"/>
      <c r="R68" s="142"/>
      <c r="S68" s="142"/>
      <c r="T68" s="142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8" ht="15">
      <c r="P162" s="186"/>
      <c r="Q162" s="187"/>
      <c r="R162" s="187"/>
      <c r="S162" s="187"/>
      <c r="T162" s="187"/>
      <c r="U162" s="142"/>
      <c r="V162" s="114"/>
      <c r="W162" s="143"/>
      <c r="X162" s="114"/>
      <c r="Y162" s="114"/>
      <c r="Z162" s="113"/>
      <c r="AA162" s="114"/>
      <c r="AB162" s="114"/>
    </row>
    <row r="163" spans="16:28" ht="15">
      <c r="P163" s="186"/>
      <c r="Q163" s="187"/>
      <c r="R163" s="187"/>
      <c r="S163" s="187"/>
      <c r="T163" s="187"/>
      <c r="U163" s="142"/>
      <c r="V163" s="114"/>
      <c r="W163" s="143"/>
      <c r="X163" s="114"/>
      <c r="Y163" s="114"/>
      <c r="Z163" s="113"/>
      <c r="AA163" s="114"/>
      <c r="AB163" s="114"/>
    </row>
    <row r="164" spans="16:28" ht="15">
      <c r="P164" s="186"/>
      <c r="Q164" s="187"/>
      <c r="R164" s="187"/>
      <c r="S164" s="187"/>
      <c r="T164" s="187"/>
      <c r="U164" s="142"/>
      <c r="V164" s="114"/>
      <c r="W164" s="143"/>
      <c r="X164" s="114"/>
      <c r="Y164" s="114"/>
      <c r="Z164" s="113"/>
      <c r="AA164" s="114"/>
      <c r="AB164" s="114"/>
    </row>
    <row r="165" spans="16:28" ht="15">
      <c r="P165" s="186"/>
      <c r="Q165" s="187"/>
      <c r="R165" s="187"/>
      <c r="S165" s="187"/>
      <c r="T165" s="187"/>
      <c r="U165" s="142"/>
      <c r="V165" s="114"/>
      <c r="W165" s="143"/>
      <c r="X165" s="114"/>
      <c r="Y165" s="114"/>
      <c r="Z165" s="113"/>
      <c r="AA165" s="114"/>
      <c r="AB165" s="114"/>
    </row>
    <row r="166" spans="16:28" ht="15">
      <c r="P166" s="186"/>
      <c r="Q166" s="187"/>
      <c r="R166" s="187"/>
      <c r="S166" s="187"/>
      <c r="T166" s="187"/>
      <c r="U166" s="142"/>
      <c r="V166" s="114"/>
      <c r="W166" s="143"/>
      <c r="X166" s="114"/>
      <c r="Y166" s="114"/>
      <c r="Z166" s="113"/>
      <c r="AA166" s="114"/>
      <c r="AB166" s="114"/>
    </row>
    <row r="167" spans="16:28" ht="15">
      <c r="P167" s="186"/>
      <c r="Q167" s="187"/>
      <c r="R167" s="187"/>
      <c r="S167" s="187"/>
      <c r="T167" s="187"/>
      <c r="U167" s="142"/>
      <c r="V167" s="114"/>
      <c r="W167" s="143"/>
      <c r="X167" s="114"/>
      <c r="Y167" s="114"/>
      <c r="Z167" s="113"/>
      <c r="AA167" s="114"/>
      <c r="AB167" s="114"/>
    </row>
    <row r="168" spans="16:28" ht="15">
      <c r="P168" s="186"/>
      <c r="Q168" s="187"/>
      <c r="R168" s="187"/>
      <c r="S168" s="187"/>
      <c r="T168" s="187"/>
      <c r="U168" s="142"/>
      <c r="V168" s="114"/>
      <c r="W168" s="143"/>
      <c r="X168" s="114"/>
      <c r="Y168" s="114"/>
      <c r="Z168" s="113"/>
      <c r="AA168" s="114"/>
      <c r="AB168" s="114"/>
    </row>
    <row r="169" spans="16:28" ht="15">
      <c r="P169" s="186"/>
      <c r="Q169" s="187"/>
      <c r="R169" s="187"/>
      <c r="S169" s="187"/>
      <c r="T169" s="187"/>
      <c r="U169" s="142"/>
      <c r="V169" s="114"/>
      <c r="W169" s="143"/>
      <c r="X169" s="114"/>
      <c r="Y169" s="114"/>
      <c r="Z169" s="113"/>
      <c r="AA169" s="114"/>
      <c r="AB169" s="114"/>
    </row>
    <row r="170" spans="16:28" ht="15">
      <c r="P170" s="186"/>
      <c r="Q170" s="187"/>
      <c r="R170" s="187"/>
      <c r="S170" s="187"/>
      <c r="T170" s="187"/>
      <c r="U170" s="142"/>
      <c r="V170" s="114"/>
      <c r="W170" s="143"/>
      <c r="X170" s="114"/>
      <c r="Y170" s="114"/>
      <c r="Z170" s="113"/>
      <c r="AA170" s="114"/>
      <c r="AB170" s="114"/>
    </row>
    <row r="171" spans="16:28" ht="15">
      <c r="P171" s="186"/>
      <c r="Q171" s="187"/>
      <c r="R171" s="187"/>
      <c r="S171" s="187"/>
      <c r="T171" s="187"/>
      <c r="U171" s="142"/>
      <c r="V171" s="114"/>
      <c r="W171" s="143"/>
      <c r="X171" s="114"/>
      <c r="Y171" s="114"/>
      <c r="Z171" s="113"/>
      <c r="AA171" s="114"/>
      <c r="AB171" s="114"/>
    </row>
    <row r="172" spans="16:28" ht="15">
      <c r="P172" s="186"/>
      <c r="Q172" s="187"/>
      <c r="R172" s="187"/>
      <c r="S172" s="187"/>
      <c r="T172" s="187"/>
      <c r="U172" s="142"/>
      <c r="V172" s="114"/>
      <c r="W172" s="143"/>
      <c r="X172" s="114"/>
      <c r="Y172" s="114"/>
      <c r="Z172" s="113"/>
      <c r="AA172" s="114"/>
      <c r="AB172" s="114"/>
    </row>
    <row r="173" spans="16:28" ht="15">
      <c r="P173" s="186"/>
      <c r="Q173" s="187"/>
      <c r="R173" s="187"/>
      <c r="S173" s="187"/>
      <c r="T173" s="187"/>
      <c r="U173" s="142"/>
      <c r="V173" s="114"/>
      <c r="W173" s="143"/>
      <c r="X173" s="114"/>
      <c r="Y173" s="114"/>
      <c r="Z173" s="113"/>
      <c r="AA173" s="114"/>
      <c r="AB173" s="114"/>
    </row>
    <row r="174" spans="16:28" ht="15">
      <c r="P174" s="186"/>
      <c r="Q174" s="187"/>
      <c r="R174" s="187"/>
      <c r="S174" s="187"/>
      <c r="T174" s="187"/>
      <c r="U174" s="142"/>
      <c r="V174" s="114"/>
      <c r="W174" s="143"/>
      <c r="X174" s="114"/>
      <c r="Y174" s="114"/>
      <c r="Z174" s="113"/>
      <c r="AA174" s="114"/>
      <c r="AB174" s="114"/>
    </row>
    <row r="175" spans="16:28" ht="15">
      <c r="P175" s="186"/>
      <c r="Q175" s="187"/>
      <c r="R175" s="187"/>
      <c r="S175" s="187"/>
      <c r="T175" s="187"/>
      <c r="U175" s="142"/>
      <c r="V175" s="114"/>
      <c r="W175" s="143"/>
      <c r="X175" s="114"/>
      <c r="Y175" s="114"/>
      <c r="Z175" s="113"/>
      <c r="AA175" s="114"/>
      <c r="AB175" s="114"/>
    </row>
    <row r="176" spans="16:28" ht="15">
      <c r="P176" s="186"/>
      <c r="Q176" s="187"/>
      <c r="R176" s="187"/>
      <c r="S176" s="187"/>
      <c r="T176" s="187"/>
      <c r="U176" s="142"/>
      <c r="V176" s="114"/>
      <c r="W176" s="143"/>
      <c r="X176" s="114"/>
      <c r="Y176" s="114"/>
      <c r="Z176" s="113"/>
      <c r="AA176" s="114"/>
      <c r="AB176" s="114"/>
    </row>
    <row r="177" spans="16:28" ht="15">
      <c r="P177" s="186"/>
      <c r="Q177" s="187"/>
      <c r="R177" s="187"/>
      <c r="S177" s="187"/>
      <c r="T177" s="187"/>
      <c r="U177" s="142"/>
      <c r="V177" s="114"/>
      <c r="W177" s="143"/>
      <c r="X177" s="114"/>
      <c r="Y177" s="114"/>
      <c r="Z177" s="113"/>
      <c r="AA177" s="114"/>
      <c r="AB177" s="114"/>
    </row>
    <row r="178" spans="16:28" ht="15">
      <c r="P178" s="186"/>
      <c r="Q178" s="187"/>
      <c r="R178" s="187"/>
      <c r="S178" s="187"/>
      <c r="T178" s="187"/>
      <c r="U178" s="142"/>
      <c r="V178" s="114"/>
      <c r="W178" s="143"/>
      <c r="X178" s="114"/>
      <c r="Y178" s="114"/>
      <c r="Z178" s="113"/>
      <c r="AA178" s="114"/>
      <c r="AB178" s="114"/>
    </row>
    <row r="179" spans="16:28" ht="15">
      <c r="P179" s="186"/>
      <c r="Q179" s="187"/>
      <c r="R179" s="187"/>
      <c r="S179" s="187"/>
      <c r="T179" s="187"/>
      <c r="U179" s="142"/>
      <c r="V179" s="114"/>
      <c r="W179" s="143"/>
      <c r="X179" s="114"/>
      <c r="Y179" s="114"/>
      <c r="Z179" s="113"/>
      <c r="AA179" s="114"/>
      <c r="AB179" s="11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  <row r="230" spans="16:26" ht="15">
      <c r="P230" s="186"/>
      <c r="Q230" s="187"/>
      <c r="R230" s="187"/>
      <c r="S230" s="187"/>
      <c r="T230" s="187"/>
      <c r="U230" s="187"/>
      <c r="W230" s="188"/>
      <c r="Z230" s="124"/>
    </row>
    <row r="231" spans="16:26" ht="15">
      <c r="P231" s="186"/>
      <c r="Q231" s="187"/>
      <c r="R231" s="187"/>
      <c r="S231" s="187"/>
      <c r="T231" s="187"/>
      <c r="U231" s="187"/>
      <c r="W231" s="188"/>
      <c r="Z231" s="124"/>
    </row>
    <row r="232" spans="16:26" ht="15">
      <c r="P232" s="186"/>
      <c r="Q232" s="187"/>
      <c r="R232" s="187"/>
      <c r="S232" s="187"/>
      <c r="T232" s="187"/>
      <c r="U232" s="187"/>
      <c r="W232" s="188"/>
      <c r="Z232" s="124"/>
    </row>
    <row r="233" spans="16:26" ht="15">
      <c r="P233" s="186"/>
      <c r="Q233" s="187"/>
      <c r="R233" s="187"/>
      <c r="S233" s="187"/>
      <c r="T233" s="187"/>
      <c r="U233" s="187"/>
      <c r="W233" s="188"/>
      <c r="Z233" s="124"/>
    </row>
    <row r="234" spans="16:26" ht="15">
      <c r="P234" s="186"/>
      <c r="Q234" s="187"/>
      <c r="R234" s="187"/>
      <c r="S234" s="187"/>
      <c r="T234" s="187"/>
      <c r="U234" s="187"/>
      <c r="W234" s="188"/>
      <c r="Z234" s="124"/>
    </row>
    <row r="235" spans="16:26" ht="15">
      <c r="P235" s="186"/>
      <c r="Q235" s="187"/>
      <c r="R235" s="187"/>
      <c r="S235" s="187"/>
      <c r="T235" s="187"/>
      <c r="U235" s="187"/>
      <c r="W235" s="188"/>
      <c r="Z235" s="124"/>
    </row>
    <row r="236" spans="16:26" ht="15">
      <c r="P236" s="186"/>
      <c r="Q236" s="187"/>
      <c r="R236" s="187"/>
      <c r="S236" s="187"/>
      <c r="T236" s="187"/>
      <c r="U236" s="187"/>
      <c r="W236" s="188"/>
      <c r="Z236" s="124"/>
    </row>
    <row r="237" spans="16:26" ht="15">
      <c r="P237" s="186"/>
      <c r="Q237" s="187"/>
      <c r="R237" s="187"/>
      <c r="S237" s="187"/>
      <c r="T237" s="187"/>
      <c r="U237" s="187"/>
      <c r="W237" s="188"/>
      <c r="Z237" s="124"/>
    </row>
    <row r="238" spans="16:26" ht="15">
      <c r="P238" s="186"/>
      <c r="Q238" s="187"/>
      <c r="R238" s="187"/>
      <c r="S238" s="187"/>
      <c r="T238" s="187"/>
      <c r="U238" s="187"/>
      <c r="W238" s="188"/>
      <c r="Z238" s="124"/>
    </row>
    <row r="239" spans="16:26" ht="15">
      <c r="P239" s="186"/>
      <c r="Q239" s="187"/>
      <c r="R239" s="187"/>
      <c r="S239" s="187"/>
      <c r="T239" s="187"/>
      <c r="U239" s="187"/>
      <c r="W239" s="188"/>
      <c r="Z239" s="124"/>
    </row>
    <row r="240" spans="16:26" ht="15">
      <c r="P240" s="186"/>
      <c r="Q240" s="187"/>
      <c r="R240" s="187"/>
      <c r="S240" s="187"/>
      <c r="T240" s="187"/>
      <c r="U240" s="187"/>
      <c r="W240" s="188"/>
      <c r="Z240" s="124"/>
    </row>
    <row r="241" spans="16:26" ht="15">
      <c r="P241" s="186"/>
      <c r="Q241" s="187"/>
      <c r="R241" s="187"/>
      <c r="S241" s="187"/>
      <c r="T241" s="187"/>
      <c r="U241" s="187"/>
      <c r="W241" s="188"/>
      <c r="Z241" s="124"/>
    </row>
    <row r="242" spans="16:26" ht="15">
      <c r="P242" s="186"/>
      <c r="Q242" s="187"/>
      <c r="R242" s="187"/>
      <c r="S242" s="187"/>
      <c r="T242" s="187"/>
      <c r="U242" s="187"/>
      <c r="W242" s="188"/>
      <c r="Z242" s="124"/>
    </row>
    <row r="243" spans="16:26" ht="15">
      <c r="P243" s="186"/>
      <c r="Q243" s="187"/>
      <c r="R243" s="187"/>
      <c r="S243" s="187"/>
      <c r="T243" s="187"/>
      <c r="U243" s="187"/>
      <c r="W243" s="188"/>
      <c r="Z243" s="124"/>
    </row>
    <row r="244" spans="16:26" ht="15">
      <c r="P244" s="186"/>
      <c r="Q244" s="187"/>
      <c r="R244" s="187"/>
      <c r="S244" s="187"/>
      <c r="T244" s="187"/>
      <c r="U244" s="187"/>
      <c r="W244" s="188"/>
      <c r="Z244" s="124"/>
    </row>
    <row r="245" spans="16:26" ht="15">
      <c r="P245" s="186"/>
      <c r="Q245" s="187"/>
      <c r="R245" s="187"/>
      <c r="S245" s="187"/>
      <c r="T245" s="187"/>
      <c r="U245" s="187"/>
      <c r="W245" s="188"/>
      <c r="Z245" s="124"/>
    </row>
    <row r="246" spans="16:26" ht="15">
      <c r="P246" s="186"/>
      <c r="Q246" s="187"/>
      <c r="R246" s="187"/>
      <c r="S246" s="187"/>
      <c r="T246" s="187"/>
      <c r="U246" s="187"/>
      <c r="W246" s="188"/>
      <c r="Z246" s="124"/>
    </row>
    <row r="247" spans="16:26" ht="15">
      <c r="P247" s="186"/>
      <c r="Q247" s="187"/>
      <c r="R247" s="187"/>
      <c r="S247" s="187"/>
      <c r="T247" s="187"/>
      <c r="U247" s="187"/>
      <c r="W247" s="188"/>
      <c r="Z247" s="124"/>
    </row>
  </sheetData>
  <sheetProtection sheet="1" objects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40:P40"/>
    <mergeCell ref="O42:P42"/>
    <mergeCell ref="O43:P43"/>
    <mergeCell ref="O33:P33"/>
    <mergeCell ref="O34:P34"/>
    <mergeCell ref="O35:P35"/>
    <mergeCell ref="O39:P39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9">
    <dataValidation type="decimal" allowBlank="1" showInputMessage="1" showErrorMessage="1" error="Please enter a number." sqref="O8:P8 O14:P14">
      <formula1>0</formula1>
      <formula2>1</formula2>
    </dataValidation>
    <dataValidation type="decimal" operator="greaterThanOrEqual" allowBlank="1" showInputMessage="1" showErrorMessage="1" error="Please enter a number." sqref="O9:P9 O6:P7 O11:P13 O15:P15">
      <formula1>-10000000000</formula1>
    </dataValidation>
    <dataValidation type="decimal" operator="greaterThan" allowBlank="1" showInputMessage="1" showErrorMessage="1" error="Please enter a percentage between 0% and 100%." sqref="O10:P10">
      <formula1>-1000000000000</formula1>
    </dataValidation>
    <dataValidation allowBlank="1" showInputMessage="1" showErrorMessage="1" promptTitle="Goal for Bias is zero" prompt="Hint: Look for patterns of bias in different types of questions" sqref="O19"/>
    <dataValidation allowBlank="1" showInputMessage="1" showErrorMessage="1" promptTitle="Goal for Score is a value of 1" prompt="This value also tells you what your range adjustment factor is." sqref="O42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score also tells you your range adjustment factor." sqref="Q42"/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type="list" operator="equal" allowBlank="1" showInputMessage="1" showErrorMessage="1" errorTitle="Invalid entry" error="Enter a T or F" sqref="O20:O31">
      <formula1>"T,F"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2EE2-E24A-40BC-B2AB-72ECF20B932D}">
  <sheetPr>
    <tabColor theme="3" tint="0.5999900102615356"/>
  </sheetPr>
  <dimension ref="A1:AE247"/>
  <sheetViews>
    <sheetView showGridLines="0" zoomScale="60" zoomScaleNormal="60" zoomScalePageLayoutView="90" workbookViewId="0" topLeftCell="E1">
      <selection activeCell="O22" sqref="O22"/>
    </sheetView>
  </sheetViews>
  <sheetFormatPr defaultColWidth="9.00390625" defaultRowHeight="15"/>
  <cols>
    <col min="1" max="1" width="3.8515625" style="124" customWidth="1"/>
    <col min="2" max="2" width="12.57421875" style="124" customWidth="1"/>
    <col min="3" max="4" width="10.00390625" style="0" customWidth="1"/>
    <col min="5" max="5" width="10.421875" style="0" customWidth="1"/>
    <col min="6" max="6" width="9.00390625" style="184" customWidth="1"/>
    <col min="7" max="7" width="5.00390625" style="0" customWidth="1"/>
    <col min="8" max="8" width="8.421875" style="185" customWidth="1"/>
    <col min="9" max="9" width="4.00390625" style="0" customWidth="1"/>
    <col min="10" max="10" width="10.00390625" style="0" customWidth="1"/>
    <col min="12" max="12" width="17.8515625" style="0" customWidth="1"/>
    <col min="13" max="13" width="2.421875" style="0" customWidth="1"/>
    <col min="14" max="14" width="3.8515625" style="0" customWidth="1"/>
    <col min="15" max="15" width="14.421875" style="0" customWidth="1"/>
    <col min="16" max="16" width="13.8515625" style="0" customWidth="1"/>
    <col min="17" max="17" width="13.00390625" style="0" customWidth="1"/>
    <col min="18" max="18" width="10.421875" style="0" hidden="1" customWidth="1"/>
    <col min="19" max="19" width="9.00390625" style="0" hidden="1" customWidth="1"/>
    <col min="20" max="20" width="5.8515625" style="0" customWidth="1"/>
    <col min="21" max="21" width="1.28515625" style="0" customWidth="1"/>
    <col min="23" max="23" width="13.57421875" style="0" bestFit="1" customWidth="1"/>
    <col min="24" max="24" width="9.00390625" style="0" hidden="1" customWidth="1"/>
    <col min="25" max="25" width="10.00390625" style="0" hidden="1" customWidth="1"/>
    <col min="26" max="26" width="13.00390625" style="0" hidden="1" customWidth="1"/>
    <col min="27" max="27" width="15.00390625" style="0" hidden="1" customWidth="1"/>
    <col min="28" max="28" width="9.00390625" style="0" hidden="1" customWidth="1"/>
    <col min="29" max="29" width="7.8515625" style="0" hidden="1" customWidth="1"/>
    <col min="30" max="31" width="11.8515625" style="0" hidden="1" customWidth="1"/>
    <col min="32" max="33" width="9.00390625" style="0" hidden="1" customWidth="1"/>
  </cols>
  <sheetData>
    <row r="1" spans="1:28" ht="14.25" customHeight="1">
      <c r="A1" s="113"/>
      <c r="B1" s="113"/>
      <c r="C1" s="114"/>
      <c r="D1" s="114"/>
      <c r="E1" s="114"/>
      <c r="F1" s="115"/>
      <c r="G1" s="114"/>
      <c r="H1" s="116"/>
      <c r="I1" s="114"/>
      <c r="J1" s="114"/>
      <c r="K1" s="114"/>
      <c r="L1" s="114"/>
      <c r="M1" s="114"/>
      <c r="N1" s="117"/>
      <c r="O1" s="245" t="s">
        <v>244</v>
      </c>
      <c r="P1" s="245"/>
      <c r="Q1" s="245"/>
      <c r="R1" s="245"/>
      <c r="S1" s="118"/>
      <c r="T1" s="119"/>
      <c r="U1" s="114"/>
      <c r="V1" s="114"/>
      <c r="W1" s="114"/>
      <c r="X1" s="114"/>
      <c r="Y1" s="114"/>
      <c r="Z1" s="120" t="s">
        <v>52</v>
      </c>
      <c r="AA1" s="112" t="b">
        <v>1</v>
      </c>
      <c r="AB1" s="114"/>
    </row>
    <row r="2" spans="1:28" ht="14.25" customHeight="1">
      <c r="A2" s="113"/>
      <c r="B2" s="113"/>
      <c r="C2" s="114"/>
      <c r="D2" s="114"/>
      <c r="F2" s="115"/>
      <c r="G2" s="114"/>
      <c r="H2" s="116"/>
      <c r="I2" s="114"/>
      <c r="J2" s="114"/>
      <c r="K2" s="114"/>
      <c r="L2" s="114"/>
      <c r="M2" s="114"/>
      <c r="N2" s="117"/>
      <c r="O2" s="245"/>
      <c r="P2" s="245"/>
      <c r="Q2" s="245"/>
      <c r="R2" s="245"/>
      <c r="S2" s="118"/>
      <c r="T2" s="119"/>
      <c r="U2" s="114"/>
      <c r="V2" s="114"/>
      <c r="W2" s="114"/>
      <c r="X2" s="114"/>
      <c r="Y2" s="114"/>
      <c r="Z2" s="120" t="s">
        <v>47</v>
      </c>
      <c r="AA2" s="116">
        <v>952</v>
      </c>
      <c r="AB2" s="114"/>
    </row>
    <row r="3" spans="1:28" ht="14.25" customHeight="1">
      <c r="A3" s="113"/>
      <c r="B3" s="113"/>
      <c r="C3" s="114"/>
      <c r="D3" s="114"/>
      <c r="E3" s="114"/>
      <c r="F3" s="115"/>
      <c r="G3" s="114"/>
      <c r="H3" s="116"/>
      <c r="I3" s="114"/>
      <c r="J3" s="114"/>
      <c r="K3" s="114"/>
      <c r="L3" s="114"/>
      <c r="M3" s="114"/>
      <c r="N3" s="117"/>
      <c r="O3" s="114"/>
      <c r="P3" s="114"/>
      <c r="Q3" s="114"/>
      <c r="R3" s="115"/>
      <c r="S3" s="115"/>
      <c r="T3" s="119"/>
      <c r="U3" s="114"/>
      <c r="V3" s="114"/>
      <c r="W3" s="114"/>
      <c r="X3" s="114"/>
      <c r="Y3" s="114"/>
      <c r="Z3" s="114"/>
      <c r="AA3" s="114"/>
      <c r="AB3" s="114"/>
    </row>
    <row r="4" spans="1:31" ht="14.25" customHeight="1">
      <c r="A4" s="113"/>
      <c r="B4" s="113"/>
      <c r="C4" s="114"/>
      <c r="D4" s="114"/>
      <c r="E4" s="114"/>
      <c r="F4" s="115"/>
      <c r="G4" s="114"/>
      <c r="H4" s="121"/>
      <c r="I4" s="114"/>
      <c r="J4" s="114"/>
      <c r="K4" s="114"/>
      <c r="L4" s="114"/>
      <c r="M4" s="114"/>
      <c r="N4" s="117"/>
      <c r="O4" s="246" t="s">
        <v>0</v>
      </c>
      <c r="P4" s="247"/>
      <c r="Q4" s="122" t="s">
        <v>216</v>
      </c>
      <c r="R4" s="248" t="s">
        <v>42</v>
      </c>
      <c r="S4" s="249" t="s">
        <v>41</v>
      </c>
      <c r="T4" s="123"/>
      <c r="U4" s="114"/>
      <c r="V4" s="114"/>
      <c r="W4" s="114"/>
      <c r="X4" s="114"/>
      <c r="Y4" s="114"/>
      <c r="Z4" s="114"/>
      <c r="AA4" s="114"/>
      <c r="AB4" s="114"/>
      <c r="AC4" s="238" t="s">
        <v>51</v>
      </c>
      <c r="AD4" s="238"/>
      <c r="AE4" s="238"/>
    </row>
    <row r="5" spans="2:31" ht="14.25" customHeight="1">
      <c r="B5" s="239" t="s">
        <v>217</v>
      </c>
      <c r="C5" s="240"/>
      <c r="D5" s="240"/>
      <c r="E5" s="240"/>
      <c r="F5" s="240"/>
      <c r="G5" s="240"/>
      <c r="H5" s="240"/>
      <c r="I5" s="240"/>
      <c r="J5" s="240"/>
      <c r="K5" s="240"/>
      <c r="L5" s="241"/>
      <c r="M5" s="114"/>
      <c r="N5" s="117"/>
      <c r="O5" s="125" t="s">
        <v>1</v>
      </c>
      <c r="P5" s="125" t="s">
        <v>2</v>
      </c>
      <c r="Q5" s="115" t="s">
        <v>218</v>
      </c>
      <c r="R5" s="248"/>
      <c r="S5" s="250"/>
      <c r="T5" s="126"/>
      <c r="U5" s="114"/>
      <c r="V5" s="114"/>
      <c r="W5" s="114"/>
      <c r="X5" s="114"/>
      <c r="Y5" s="114"/>
      <c r="Z5" s="127" t="s">
        <v>50</v>
      </c>
      <c r="AA5" s="127" t="s">
        <v>46</v>
      </c>
      <c r="AB5" s="114"/>
      <c r="AC5" s="114" t="s">
        <v>48</v>
      </c>
      <c r="AD5" t="s">
        <v>69</v>
      </c>
      <c r="AE5" t="s">
        <v>70</v>
      </c>
    </row>
    <row r="6" spans="1:31" ht="14.25" customHeight="1">
      <c r="A6" s="189">
        <v>1</v>
      </c>
      <c r="B6" s="190" t="s">
        <v>229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14"/>
      <c r="N6" s="129">
        <v>1</v>
      </c>
      <c r="O6" s="130"/>
      <c r="P6" s="131"/>
      <c r="Q6" s="193" t="str">
        <f aca="true" t="shared" si="0" ref="Q6:Q15">IF(Q$37=AA$2,Z6,"")</f>
        <v/>
      </c>
      <c r="R6" s="133" t="str">
        <f aca="true" t="shared" si="1" ref="R6:R15">_xlfn.IFERROR(ABS((Q6-AVERAGE(O6:P6))/((P6-O6)/4.11)),"")</f>
        <v/>
      </c>
      <c r="S6" s="134" t="str">
        <f>_xlfn.IFERROR(IF(Q$31&lt;&gt;Z$31,"",((Z6-(P6+O6)/2))/(P6-O6)*2),"")</f>
        <v/>
      </c>
      <c r="T6" s="135" t="str">
        <f aca="true" t="shared" si="2" ref="T6:T15">IF(Q$37=AA$2,IF(AND(Q6&gt;=O6,Q6&lt;=P6),"","X"),"")</f>
        <v/>
      </c>
      <c r="U6" s="114" t="str">
        <f aca="true" t="shared" si="3" ref="U6:U15">IF(AND(P6&lt;=O6,ISBLANK(O6)=FALSE,ISBLANK(P6)=FALSE)," upper bound must be greater than lower bound","")</f>
        <v/>
      </c>
      <c r="V6" s="114"/>
      <c r="W6" s="114"/>
      <c r="X6" s="114"/>
      <c r="Z6">
        <v>88</v>
      </c>
      <c r="AA6" s="113">
        <f aca="true" t="shared" si="4" ref="AA6:AA15">IF(AND(O6&lt;=Z6,P6&gt;=Z6),1,0)</f>
        <v>0</v>
      </c>
      <c r="AC6" s="114">
        <v>0</v>
      </c>
      <c r="AD6" s="136" t="s">
        <v>55</v>
      </c>
      <c r="AE6" s="136" t="s">
        <v>62</v>
      </c>
    </row>
    <row r="7" spans="1:31" ht="14.25" customHeight="1">
      <c r="A7" s="194">
        <v>2</v>
      </c>
      <c r="B7" s="195" t="s">
        <v>250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M7" s="114"/>
      <c r="N7" s="198">
        <v>2</v>
      </c>
      <c r="O7" s="130"/>
      <c r="P7" s="131"/>
      <c r="Q7" s="227" t="str">
        <f t="shared" si="0"/>
        <v/>
      </c>
      <c r="R7" s="133" t="str">
        <f t="shared" si="1"/>
        <v/>
      </c>
      <c r="S7" s="199" t="str">
        <f aca="true" t="shared" si="5" ref="S7:S15">_xlfn.IFERROR(IF(Q$37&lt;&gt;AA$2,"",((Z7-(P7+O7)/2))/(P7-O7)*2),"")</f>
        <v/>
      </c>
      <c r="T7" s="135" t="str">
        <f t="shared" si="2"/>
        <v/>
      </c>
      <c r="U7" s="114" t="str">
        <f t="shared" si="3"/>
        <v/>
      </c>
      <c r="V7" s="114"/>
      <c r="W7" s="114"/>
      <c r="X7" s="114"/>
      <c r="Z7">
        <v>31.25</v>
      </c>
      <c r="AA7" s="113">
        <f t="shared" si="4"/>
        <v>0</v>
      </c>
      <c r="AC7" s="114">
        <v>1</v>
      </c>
      <c r="AD7" s="136" t="s">
        <v>56</v>
      </c>
      <c r="AE7" s="136" t="s">
        <v>64</v>
      </c>
    </row>
    <row r="8" spans="1:31" ht="14.25" customHeight="1">
      <c r="A8" s="201">
        <v>3</v>
      </c>
      <c r="B8" s="202" t="s">
        <v>230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14"/>
      <c r="N8" s="138">
        <v>3</v>
      </c>
      <c r="O8" s="130"/>
      <c r="P8" s="131"/>
      <c r="Q8" s="193" t="str">
        <f t="shared" si="0"/>
        <v/>
      </c>
      <c r="R8" s="133" t="str">
        <f t="shared" si="1"/>
        <v/>
      </c>
      <c r="S8" s="199" t="str">
        <f t="shared" si="5"/>
        <v/>
      </c>
      <c r="T8" s="135" t="str">
        <f t="shared" si="2"/>
        <v/>
      </c>
      <c r="U8" s="114" t="str">
        <f t="shared" si="3"/>
        <v/>
      </c>
      <c r="V8" s="114"/>
      <c r="W8" s="114"/>
      <c r="X8" s="114"/>
      <c r="Z8">
        <v>28</v>
      </c>
      <c r="AA8" s="113">
        <f t="shared" si="4"/>
        <v>0</v>
      </c>
      <c r="AC8" s="114">
        <v>2</v>
      </c>
      <c r="AD8" s="136" t="s">
        <v>57</v>
      </c>
      <c r="AE8" s="136" t="s">
        <v>65</v>
      </c>
    </row>
    <row r="9" spans="1:31" ht="14.25" customHeight="1">
      <c r="A9" s="194">
        <v>4</v>
      </c>
      <c r="B9" s="207" t="s">
        <v>251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114"/>
      <c r="N9" s="198">
        <v>4</v>
      </c>
      <c r="O9" s="130"/>
      <c r="P9" s="131"/>
      <c r="Q9" s="193" t="str">
        <f t="shared" si="0"/>
        <v/>
      </c>
      <c r="R9" s="133" t="str">
        <f t="shared" si="1"/>
        <v/>
      </c>
      <c r="S9" s="199" t="str">
        <f t="shared" si="5"/>
        <v/>
      </c>
      <c r="T9" s="135" t="str">
        <f t="shared" si="2"/>
        <v/>
      </c>
      <c r="U9" s="114" t="str">
        <f t="shared" si="3"/>
        <v/>
      </c>
      <c r="V9" s="210"/>
      <c r="W9" s="114"/>
      <c r="X9" s="114"/>
      <c r="Z9">
        <v>51.1</v>
      </c>
      <c r="AA9" s="113">
        <f t="shared" si="4"/>
        <v>0</v>
      </c>
      <c r="AC9" s="114">
        <v>3</v>
      </c>
      <c r="AD9" s="136" t="s">
        <v>58</v>
      </c>
      <c r="AE9" s="136" t="s">
        <v>55</v>
      </c>
    </row>
    <row r="10" spans="1:31" ht="14.25" customHeight="1">
      <c r="A10" s="201">
        <v>5</v>
      </c>
      <c r="B10" s="211" t="s">
        <v>231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  <c r="M10" s="114"/>
      <c r="N10" s="214">
        <v>5</v>
      </c>
      <c r="O10" s="130"/>
      <c r="P10" s="131"/>
      <c r="Q10" s="193" t="str">
        <f t="shared" si="0"/>
        <v/>
      </c>
      <c r="R10" s="133" t="str">
        <f t="shared" si="1"/>
        <v/>
      </c>
      <c r="S10" s="199" t="str">
        <f t="shared" si="5"/>
        <v/>
      </c>
      <c r="T10" s="135" t="str">
        <f t="shared" si="2"/>
        <v/>
      </c>
      <c r="U10" s="114" t="str">
        <f t="shared" si="3"/>
        <v/>
      </c>
      <c r="V10" s="114"/>
      <c r="W10" s="114"/>
      <c r="X10" s="114"/>
      <c r="Z10">
        <v>67.2</v>
      </c>
      <c r="AA10" s="113">
        <f t="shared" si="4"/>
        <v>0</v>
      </c>
      <c r="AC10" s="114">
        <v>4</v>
      </c>
      <c r="AD10" s="136" t="s">
        <v>59</v>
      </c>
      <c r="AE10" s="136" t="s">
        <v>60</v>
      </c>
    </row>
    <row r="11" spans="1:31" ht="14.25" customHeight="1">
      <c r="A11" s="194">
        <v>6</v>
      </c>
      <c r="B11" s="207" t="s">
        <v>252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114"/>
      <c r="N11" s="198">
        <v>6</v>
      </c>
      <c r="O11" s="130"/>
      <c r="P11" s="131"/>
      <c r="Q11" s="193" t="str">
        <f t="shared" si="0"/>
        <v/>
      </c>
      <c r="R11" s="133" t="str">
        <f t="shared" si="1"/>
        <v/>
      </c>
      <c r="S11" s="199" t="str">
        <f t="shared" si="5"/>
        <v/>
      </c>
      <c r="T11" s="135" t="str">
        <f t="shared" si="2"/>
        <v/>
      </c>
      <c r="U11" s="114" t="str">
        <f t="shared" si="3"/>
        <v/>
      </c>
      <c r="V11" s="114"/>
      <c r="W11" s="114"/>
      <c r="X11" s="114"/>
      <c r="Z11">
        <v>26</v>
      </c>
      <c r="AA11" s="113">
        <f t="shared" si="4"/>
        <v>0</v>
      </c>
      <c r="AC11" s="114">
        <v>5</v>
      </c>
      <c r="AD11" s="136" t="s">
        <v>60</v>
      </c>
      <c r="AE11" s="136" t="s">
        <v>66</v>
      </c>
    </row>
    <row r="12" spans="1:31" ht="14.25" customHeight="1">
      <c r="A12" s="201">
        <v>7</v>
      </c>
      <c r="B12" s="211" t="s">
        <v>232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114"/>
      <c r="N12" s="138">
        <v>7</v>
      </c>
      <c r="O12" s="130"/>
      <c r="P12" s="131"/>
      <c r="Q12" s="215" t="str">
        <f t="shared" si="0"/>
        <v/>
      </c>
      <c r="R12" s="133" t="str">
        <f t="shared" si="1"/>
        <v/>
      </c>
      <c r="S12" s="199" t="str">
        <f t="shared" si="5"/>
        <v/>
      </c>
      <c r="T12" s="135" t="str">
        <f t="shared" si="2"/>
        <v/>
      </c>
      <c r="U12" s="114" t="str">
        <f t="shared" si="3"/>
        <v/>
      </c>
      <c r="V12" s="114"/>
      <c r="W12" s="183"/>
      <c r="X12" s="114"/>
      <c r="Z12">
        <v>0.153</v>
      </c>
      <c r="AA12" s="113">
        <f t="shared" si="4"/>
        <v>0</v>
      </c>
      <c r="AC12" s="114">
        <v>6</v>
      </c>
      <c r="AD12" s="136" t="s">
        <v>40</v>
      </c>
      <c r="AE12" s="136" t="s">
        <v>67</v>
      </c>
    </row>
    <row r="13" spans="1:31" ht="14.25" customHeight="1">
      <c r="A13" s="194">
        <v>8</v>
      </c>
      <c r="B13" s="207" t="s">
        <v>253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114"/>
      <c r="N13" s="198">
        <v>8</v>
      </c>
      <c r="O13" s="130"/>
      <c r="P13" s="131"/>
      <c r="Q13" s="193" t="str">
        <f t="shared" si="0"/>
        <v/>
      </c>
      <c r="R13" s="133" t="str">
        <f t="shared" si="1"/>
        <v/>
      </c>
      <c r="S13" s="199" t="str">
        <f t="shared" si="5"/>
        <v/>
      </c>
      <c r="T13" s="135" t="str">
        <f t="shared" si="2"/>
        <v/>
      </c>
      <c r="U13" s="114" t="str">
        <f t="shared" si="3"/>
        <v/>
      </c>
      <c r="V13" s="114"/>
      <c r="W13" s="143"/>
      <c r="X13" s="114"/>
      <c r="Z13">
        <v>1955</v>
      </c>
      <c r="AA13" s="113">
        <f t="shared" si="4"/>
        <v>0</v>
      </c>
      <c r="AC13" s="114">
        <v>7</v>
      </c>
      <c r="AD13" s="136" t="s">
        <v>61</v>
      </c>
      <c r="AE13" s="136" t="s">
        <v>68</v>
      </c>
    </row>
    <row r="14" spans="1:31" ht="14.25" customHeight="1">
      <c r="A14" s="201">
        <v>9</v>
      </c>
      <c r="B14" s="211" t="s">
        <v>233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114"/>
      <c r="N14" s="138">
        <v>9</v>
      </c>
      <c r="O14" s="130"/>
      <c r="P14" s="131"/>
      <c r="Q14" s="193" t="str">
        <f t="shared" si="0"/>
        <v/>
      </c>
      <c r="R14" s="133" t="str">
        <f t="shared" si="1"/>
        <v/>
      </c>
      <c r="S14" s="199" t="str">
        <f t="shared" si="5"/>
        <v/>
      </c>
      <c r="T14" s="135" t="str">
        <f t="shared" si="2"/>
        <v/>
      </c>
      <c r="U14" s="114" t="str">
        <f t="shared" si="3"/>
        <v/>
      </c>
      <c r="V14" s="114"/>
      <c r="W14" s="143"/>
      <c r="X14" s="114"/>
      <c r="Z14">
        <v>48.3</v>
      </c>
      <c r="AA14" s="113">
        <f t="shared" si="4"/>
        <v>0</v>
      </c>
      <c r="AC14" s="114">
        <v>8</v>
      </c>
      <c r="AD14" s="136" t="s">
        <v>62</v>
      </c>
      <c r="AE14" s="136" t="s">
        <v>57</v>
      </c>
    </row>
    <row r="15" spans="1:31" ht="14.25" customHeight="1">
      <c r="A15" s="217">
        <v>10</v>
      </c>
      <c r="B15" s="218" t="s">
        <v>254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114"/>
      <c r="N15" s="221">
        <v>10</v>
      </c>
      <c r="O15" s="130"/>
      <c r="P15" s="131"/>
      <c r="Q15" s="222" t="str">
        <f t="shared" si="0"/>
        <v/>
      </c>
      <c r="R15" s="133" t="str">
        <f t="shared" si="1"/>
        <v/>
      </c>
      <c r="S15" s="223" t="str">
        <f t="shared" si="5"/>
        <v/>
      </c>
      <c r="T15" s="135" t="str">
        <f t="shared" si="2"/>
        <v/>
      </c>
      <c r="U15" s="114" t="str">
        <f t="shared" si="3"/>
        <v/>
      </c>
      <c r="V15" s="114"/>
      <c r="W15" s="143"/>
      <c r="X15" s="114"/>
      <c r="Z15">
        <v>1886</v>
      </c>
      <c r="AA15" s="113">
        <f t="shared" si="4"/>
        <v>0</v>
      </c>
      <c r="AC15" s="114">
        <v>9</v>
      </c>
      <c r="AD15" s="136" t="s">
        <v>63</v>
      </c>
      <c r="AE15" s="136" t="s">
        <v>61</v>
      </c>
    </row>
    <row r="16" spans="1:31" ht="16.05" customHeight="1">
      <c r="A16" s="137"/>
      <c r="B16" s="113"/>
      <c r="C16" s="114"/>
      <c r="D16" s="114"/>
      <c r="E16" s="114"/>
      <c r="F16" s="115"/>
      <c r="G16" s="114"/>
      <c r="H16" s="116"/>
      <c r="I16" s="114"/>
      <c r="J16" s="114"/>
      <c r="K16" s="114"/>
      <c r="L16" s="114"/>
      <c r="M16" s="114"/>
      <c r="N16" s="138"/>
      <c r="O16" s="139"/>
      <c r="P16" s="139"/>
      <c r="R16" s="140"/>
      <c r="S16" s="141"/>
      <c r="T16" s="119"/>
      <c r="U16" s="142"/>
      <c r="V16" s="114"/>
      <c r="W16" s="143"/>
      <c r="X16" s="114"/>
      <c r="Z16" s="144" t="s">
        <v>49</v>
      </c>
      <c r="AA16" s="114">
        <f>SUM(AA6:AA15)</f>
        <v>0</v>
      </c>
      <c r="AC16" s="114">
        <v>10</v>
      </c>
      <c r="AD16" s="136" t="s">
        <v>66</v>
      </c>
      <c r="AE16" s="136" t="s">
        <v>76</v>
      </c>
    </row>
    <row r="17" spans="1:27" ht="15.75">
      <c r="A17" s="137"/>
      <c r="B17" s="113"/>
      <c r="C17" s="114"/>
      <c r="D17" s="114"/>
      <c r="E17" s="114"/>
      <c r="F17" s="115"/>
      <c r="G17" s="114"/>
      <c r="H17" s="116"/>
      <c r="I17" s="114"/>
      <c r="J17" s="114"/>
      <c r="K17" s="114"/>
      <c r="L17" s="114"/>
      <c r="M17" s="114"/>
      <c r="N17" s="138"/>
      <c r="R17" s="252"/>
      <c r="S17" s="253"/>
      <c r="T17" s="254"/>
      <c r="U17" s="142"/>
      <c r="V17" s="114"/>
      <c r="W17" s="143"/>
      <c r="X17" s="114"/>
      <c r="Z17" s="144" t="s">
        <v>45</v>
      </c>
      <c r="AA17" s="114" t="str">
        <f>IF(COUNTA(O6:P15)&lt;20,"Incomplete",VLOOKUP(AA16,$AC$6:$AE$16,2,FALSE))</f>
        <v>Incomplete</v>
      </c>
    </row>
    <row r="18" spans="1:28" ht="14.25" customHeight="1">
      <c r="A18" s="137"/>
      <c r="B18" s="113"/>
      <c r="C18" s="114"/>
      <c r="D18" s="114"/>
      <c r="E18" s="114"/>
      <c r="F18" s="115"/>
      <c r="G18" s="114"/>
      <c r="H18" s="116"/>
      <c r="I18" s="114"/>
      <c r="J18" s="114"/>
      <c r="K18" s="114"/>
      <c r="L18" s="114"/>
      <c r="M18" s="114"/>
      <c r="N18" s="138"/>
      <c r="R18" s="255"/>
      <c r="S18" s="256"/>
      <c r="T18" s="257"/>
      <c r="U18" s="142"/>
      <c r="V18" s="114"/>
      <c r="W18" s="143"/>
      <c r="X18" s="114"/>
      <c r="Y18" s="114"/>
      <c r="Z18" s="113"/>
      <c r="AA18" s="114"/>
      <c r="AB18" s="114"/>
    </row>
    <row r="19" spans="1:28" ht="14.25" customHeight="1">
      <c r="A19" s="137"/>
      <c r="B19" s="113"/>
      <c r="C19" s="114"/>
      <c r="D19" s="114"/>
      <c r="E19" s="114"/>
      <c r="F19" s="115"/>
      <c r="G19" s="114"/>
      <c r="H19" s="116"/>
      <c r="I19" s="114"/>
      <c r="J19" s="114"/>
      <c r="K19" s="114"/>
      <c r="L19" s="114"/>
      <c r="M19" s="114"/>
      <c r="N19" s="138"/>
      <c r="R19" s="255"/>
      <c r="S19" s="256"/>
      <c r="T19" s="257"/>
      <c r="U19" s="142"/>
      <c r="V19" s="114"/>
      <c r="W19" s="143"/>
      <c r="X19" s="114"/>
      <c r="Y19" s="114"/>
      <c r="Z19" s="113"/>
      <c r="AA19" s="114"/>
      <c r="AB19" s="114"/>
    </row>
    <row r="20" spans="1:29" ht="6.75" customHeight="1">
      <c r="A20" s="145"/>
      <c r="B20" s="146"/>
      <c r="C20" s="147"/>
      <c r="D20" s="147"/>
      <c r="E20" s="147"/>
      <c r="F20" s="148"/>
      <c r="G20" s="147"/>
      <c r="H20" s="149"/>
      <c r="I20" s="147"/>
      <c r="J20" s="147"/>
      <c r="K20" s="147"/>
      <c r="L20" s="147"/>
      <c r="M20" s="114"/>
      <c r="N20" s="138"/>
      <c r="O20" s="150"/>
      <c r="P20" s="151"/>
      <c r="Q20" s="152"/>
      <c r="R20" s="255"/>
      <c r="S20" s="256"/>
      <c r="T20" s="257"/>
      <c r="U20" s="142"/>
      <c r="V20" s="114"/>
      <c r="W20" s="143"/>
      <c r="X20" s="114"/>
      <c r="Y20" s="153"/>
      <c r="Z20" s="113"/>
      <c r="AA20" s="153"/>
      <c r="AB20" s="153"/>
      <c r="AC20" s="154"/>
    </row>
    <row r="21" spans="1:29" ht="14.25" customHeight="1">
      <c r="A21" s="155"/>
      <c r="B21" s="239" t="s">
        <v>221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114"/>
      <c r="N21" s="138"/>
      <c r="O21" s="125" t="s">
        <v>3</v>
      </c>
      <c r="P21" s="125" t="s">
        <v>4</v>
      </c>
      <c r="Q21" s="156" t="s">
        <v>218</v>
      </c>
      <c r="R21" s="242" t="s">
        <v>5</v>
      </c>
      <c r="S21" s="243"/>
      <c r="T21" s="244"/>
      <c r="U21" s="142"/>
      <c r="V21" s="114"/>
      <c r="W21" s="143"/>
      <c r="X21" s="114"/>
      <c r="Y21" s="113"/>
      <c r="Z21" s="127" t="s">
        <v>50</v>
      </c>
      <c r="AA21" s="127" t="s">
        <v>46</v>
      </c>
      <c r="AB21" s="113"/>
      <c r="AC21" s="157"/>
    </row>
    <row r="22" spans="1:28" ht="14.25" customHeight="1">
      <c r="A22" s="189">
        <v>1</v>
      </c>
      <c r="B22" s="212" t="s">
        <v>239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3"/>
      <c r="M22" s="114"/>
      <c r="N22" s="129">
        <v>1</v>
      </c>
      <c r="O22" s="158"/>
      <c r="P22" s="159"/>
      <c r="Q22" s="160" t="str">
        <f aca="true" t="shared" si="6" ref="Q22:Q31">IF(Q$37=AA$2,Z22,"")</f>
        <v/>
      </c>
      <c r="R22" s="134" t="str">
        <f aca="true" t="shared" si="7" ref="R22:R31">IF(Q22="","",IF(ISBLANK(P22),"",(IF(O22=Z22,1,0)-P22)^2))</f>
        <v/>
      </c>
      <c r="S22" s="161"/>
      <c r="T22" s="135" t="str">
        <f aca="true" t="shared" si="8" ref="T22:T31">IF(Q$37=AA$2,IF(O22=Q22,"","X"),"")</f>
        <v/>
      </c>
      <c r="U22" s="142"/>
      <c r="V22" s="114"/>
      <c r="W22" s="143"/>
      <c r="X22" s="114"/>
      <c r="Y22" s="114"/>
      <c r="Z22" s="162" t="s">
        <v>40</v>
      </c>
      <c r="AA22" s="113">
        <f aca="true" t="shared" si="9" ref="AA22:AA31">IF(O22=Z22,1,0)</f>
        <v>0</v>
      </c>
      <c r="AB22">
        <v>1</v>
      </c>
    </row>
    <row r="23" spans="1:29" ht="14.25" customHeight="1">
      <c r="A23" s="194">
        <v>2</v>
      </c>
      <c r="B23" s="196" t="s">
        <v>255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14"/>
      <c r="N23" s="198">
        <v>2</v>
      </c>
      <c r="O23" s="158"/>
      <c r="P23" s="159"/>
      <c r="Q23" s="193" t="str">
        <f t="shared" si="6"/>
        <v/>
      </c>
      <c r="R23" s="199" t="str">
        <f t="shared" si="7"/>
        <v/>
      </c>
      <c r="S23" s="161"/>
      <c r="T23" s="135" t="str">
        <f t="shared" si="8"/>
        <v/>
      </c>
      <c r="U23" s="142"/>
      <c r="V23" s="114"/>
      <c r="W23" s="143"/>
      <c r="X23" s="114"/>
      <c r="Y23" s="153"/>
      <c r="Z23" s="225" t="s">
        <v>39</v>
      </c>
      <c r="AA23" s="113">
        <f t="shared" si="9"/>
        <v>0</v>
      </c>
      <c r="AB23">
        <v>0</v>
      </c>
      <c r="AC23" s="154"/>
    </row>
    <row r="24" spans="1:29" ht="14.25" customHeight="1">
      <c r="A24" s="201">
        <v>3</v>
      </c>
      <c r="B24" s="203" t="s">
        <v>240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114"/>
      <c r="N24" s="138">
        <v>3</v>
      </c>
      <c r="O24" s="158"/>
      <c r="P24" s="159"/>
      <c r="Q24" s="193" t="str">
        <f t="shared" si="6"/>
        <v/>
      </c>
      <c r="R24" s="199" t="str">
        <f t="shared" si="7"/>
        <v/>
      </c>
      <c r="S24" s="161"/>
      <c r="T24" s="135" t="str">
        <f t="shared" si="8"/>
        <v/>
      </c>
      <c r="U24" s="142"/>
      <c r="V24" s="114"/>
      <c r="W24" s="143"/>
      <c r="X24" s="114"/>
      <c r="Y24" s="113"/>
      <c r="Z24" s="225" t="s">
        <v>40</v>
      </c>
      <c r="AA24" s="113">
        <f t="shared" si="9"/>
        <v>0</v>
      </c>
      <c r="AB24">
        <v>1</v>
      </c>
      <c r="AC24" s="157"/>
    </row>
    <row r="25" spans="1:28" ht="14.25" customHeight="1">
      <c r="A25" s="194">
        <v>4</v>
      </c>
      <c r="B25" s="208" t="s">
        <v>256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114"/>
      <c r="N25" s="198">
        <v>4</v>
      </c>
      <c r="O25" s="158"/>
      <c r="P25" s="159"/>
      <c r="Q25" s="193" t="str">
        <f t="shared" si="6"/>
        <v/>
      </c>
      <c r="R25" s="199" t="str">
        <f t="shared" si="7"/>
        <v/>
      </c>
      <c r="S25" s="161"/>
      <c r="T25" s="135" t="str">
        <f t="shared" si="8"/>
        <v/>
      </c>
      <c r="U25" s="142"/>
      <c r="V25" s="114"/>
      <c r="W25" s="143"/>
      <c r="X25" s="114"/>
      <c r="Y25" s="114"/>
      <c r="Z25" s="225" t="s">
        <v>39</v>
      </c>
      <c r="AA25" s="113">
        <f t="shared" si="9"/>
        <v>0</v>
      </c>
      <c r="AB25">
        <v>0</v>
      </c>
    </row>
    <row r="26" spans="1:28" ht="14.25" customHeight="1">
      <c r="A26" s="201">
        <v>5</v>
      </c>
      <c r="B26" s="212" t="s">
        <v>241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114"/>
      <c r="N26" s="138">
        <v>5</v>
      </c>
      <c r="O26" s="158"/>
      <c r="P26" s="159"/>
      <c r="Q26" s="193" t="str">
        <f t="shared" si="6"/>
        <v/>
      </c>
      <c r="R26" s="199" t="str">
        <f t="shared" si="7"/>
        <v/>
      </c>
      <c r="S26" s="161"/>
      <c r="T26" s="135" t="str">
        <f t="shared" si="8"/>
        <v/>
      </c>
      <c r="U26" s="142"/>
      <c r="V26" s="114"/>
      <c r="W26" s="143"/>
      <c r="X26" s="114"/>
      <c r="Y26" s="153"/>
      <c r="Z26" s="225" t="s">
        <v>40</v>
      </c>
      <c r="AA26" s="113">
        <f t="shared" si="9"/>
        <v>0</v>
      </c>
      <c r="AB26">
        <v>1</v>
      </c>
    </row>
    <row r="27" spans="1:28" ht="14.25" customHeight="1">
      <c r="A27" s="194">
        <v>6</v>
      </c>
      <c r="B27" s="208" t="s">
        <v>257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114"/>
      <c r="N27" s="198">
        <v>6</v>
      </c>
      <c r="O27" s="158"/>
      <c r="P27" s="159"/>
      <c r="Q27" s="193" t="str">
        <f t="shared" si="6"/>
        <v/>
      </c>
      <c r="R27" s="199" t="str">
        <f t="shared" si="7"/>
        <v/>
      </c>
      <c r="S27" s="161"/>
      <c r="T27" s="135" t="str">
        <f t="shared" si="8"/>
        <v/>
      </c>
      <c r="U27" s="142"/>
      <c r="V27" s="114"/>
      <c r="W27" s="143"/>
      <c r="X27" s="114"/>
      <c r="Y27" s="113"/>
      <c r="Z27" s="225" t="s">
        <v>39</v>
      </c>
      <c r="AA27" s="113">
        <f t="shared" si="9"/>
        <v>0</v>
      </c>
      <c r="AB27">
        <v>0</v>
      </c>
    </row>
    <row r="28" spans="1:28" ht="14.25" customHeight="1">
      <c r="A28" s="201">
        <v>7</v>
      </c>
      <c r="B28" s="212" t="s">
        <v>242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14"/>
      <c r="N28" s="138">
        <v>7</v>
      </c>
      <c r="O28" s="158"/>
      <c r="P28" s="159"/>
      <c r="Q28" s="193" t="str">
        <f t="shared" si="6"/>
        <v/>
      </c>
      <c r="R28" s="199" t="str">
        <f t="shared" si="7"/>
        <v/>
      </c>
      <c r="S28" s="161"/>
      <c r="T28" s="135" t="str">
        <f t="shared" si="8"/>
        <v/>
      </c>
      <c r="U28" s="142"/>
      <c r="V28" s="114"/>
      <c r="W28" s="143"/>
      <c r="X28" s="114"/>
      <c r="Y28" s="114"/>
      <c r="Z28" s="225" t="s">
        <v>39</v>
      </c>
      <c r="AA28" s="113">
        <f t="shared" si="9"/>
        <v>0</v>
      </c>
      <c r="AB28">
        <v>0</v>
      </c>
    </row>
    <row r="29" spans="1:28" ht="14.25" customHeight="1">
      <c r="A29" s="194">
        <v>8</v>
      </c>
      <c r="B29" s="208" t="s">
        <v>258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114"/>
      <c r="N29" s="198">
        <v>8</v>
      </c>
      <c r="O29" s="158"/>
      <c r="P29" s="159"/>
      <c r="Q29" s="193" t="str">
        <f t="shared" si="6"/>
        <v/>
      </c>
      <c r="R29" s="199" t="str">
        <f t="shared" si="7"/>
        <v/>
      </c>
      <c r="S29" s="161"/>
      <c r="T29" s="135" t="str">
        <f t="shared" si="8"/>
        <v/>
      </c>
      <c r="U29" s="142"/>
      <c r="V29" s="114"/>
      <c r="W29" s="143"/>
      <c r="X29" s="114"/>
      <c r="Y29" s="114"/>
      <c r="Z29" s="225" t="s">
        <v>40</v>
      </c>
      <c r="AA29" s="113">
        <f t="shared" si="9"/>
        <v>0</v>
      </c>
      <c r="AB29">
        <v>1</v>
      </c>
    </row>
    <row r="30" spans="1:28" ht="14.25" customHeight="1">
      <c r="A30" s="201">
        <v>9</v>
      </c>
      <c r="B30" s="212" t="s">
        <v>243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3"/>
      <c r="M30" s="114"/>
      <c r="N30" s="138">
        <v>9</v>
      </c>
      <c r="O30" s="158"/>
      <c r="P30" s="159"/>
      <c r="Q30" s="193" t="str">
        <f t="shared" si="6"/>
        <v/>
      </c>
      <c r="R30" s="199" t="str">
        <f t="shared" si="7"/>
        <v/>
      </c>
      <c r="S30" s="161"/>
      <c r="T30" s="135" t="str">
        <f t="shared" si="8"/>
        <v/>
      </c>
      <c r="U30" s="142"/>
      <c r="V30" s="114"/>
      <c r="W30" s="143"/>
      <c r="X30" s="114"/>
      <c r="Y30" s="114"/>
      <c r="Z30" s="225" t="s">
        <v>40</v>
      </c>
      <c r="AA30" s="113">
        <f t="shared" si="9"/>
        <v>0</v>
      </c>
      <c r="AB30">
        <v>1</v>
      </c>
    </row>
    <row r="31" spans="1:28" ht="14.25" customHeight="1">
      <c r="A31" s="217">
        <v>10</v>
      </c>
      <c r="B31" s="219" t="s">
        <v>259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114"/>
      <c r="N31" s="221">
        <v>10</v>
      </c>
      <c r="O31" s="158"/>
      <c r="P31" s="159"/>
      <c r="Q31" s="222" t="str">
        <f t="shared" si="6"/>
        <v/>
      </c>
      <c r="R31" s="223" t="str">
        <f t="shared" si="7"/>
        <v/>
      </c>
      <c r="S31" s="161"/>
      <c r="T31" s="135" t="str">
        <f t="shared" si="8"/>
        <v/>
      </c>
      <c r="U31" s="142"/>
      <c r="V31" s="114"/>
      <c r="W31" s="143"/>
      <c r="X31" s="114"/>
      <c r="Y31" s="114"/>
      <c r="Z31" s="226" t="s">
        <v>39</v>
      </c>
      <c r="AA31" s="113">
        <f t="shared" si="9"/>
        <v>0</v>
      </c>
      <c r="AB31">
        <v>0</v>
      </c>
    </row>
    <row r="32" spans="1:28" ht="14.65" thickBot="1">
      <c r="A32" s="113"/>
      <c r="B32" s="113"/>
      <c r="C32" s="114"/>
      <c r="D32" s="114"/>
      <c r="E32" s="114"/>
      <c r="F32" s="115"/>
      <c r="G32" s="114"/>
      <c r="H32" s="116"/>
      <c r="I32" s="114"/>
      <c r="J32" s="114"/>
      <c r="K32" s="114"/>
      <c r="L32" s="114"/>
      <c r="M32" s="114"/>
      <c r="N32" s="138"/>
      <c r="O32" s="163"/>
      <c r="P32" s="121"/>
      <c r="Q32" s="164"/>
      <c r="R32" s="165"/>
      <c r="S32" s="141"/>
      <c r="T32" s="119"/>
      <c r="U32" s="142"/>
      <c r="V32" s="114"/>
      <c r="W32" s="143"/>
      <c r="X32" s="114"/>
      <c r="Y32" s="114"/>
      <c r="Z32" s="144" t="s">
        <v>49</v>
      </c>
      <c r="AA32" s="114">
        <f>SUM(AA22:AA31)</f>
        <v>0</v>
      </c>
      <c r="AB32" s="114"/>
    </row>
    <row r="33" spans="1:28" ht="17.85" customHeight="1" hidden="1" thickBot="1">
      <c r="A33" s="113"/>
      <c r="B33" s="113"/>
      <c r="C33" s="114"/>
      <c r="D33" s="114"/>
      <c r="E33" s="114"/>
      <c r="F33" s="115"/>
      <c r="G33" s="114"/>
      <c r="H33" s="116"/>
      <c r="I33" s="114"/>
      <c r="J33" s="114"/>
      <c r="K33" s="114"/>
      <c r="L33" s="114"/>
      <c r="M33" s="114"/>
      <c r="N33" s="138"/>
      <c r="O33" s="233" t="s">
        <v>53</v>
      </c>
      <c r="P33" s="233"/>
      <c r="Q33" s="166"/>
      <c r="R33" s="167"/>
      <c r="S33" s="141"/>
      <c r="T33" s="119"/>
      <c r="U33" s="142"/>
      <c r="V33" s="114"/>
      <c r="W33" s="143"/>
      <c r="X33" s="114"/>
      <c r="Y33" s="114"/>
      <c r="Z33" s="144" t="s">
        <v>45</v>
      </c>
      <c r="AA33" s="114" t="str">
        <f>IF(COUNTA(O22:P31)&lt;20,"Incomplete",VLOOKUP(AA32,$AC$6:$AE$16,3,FALSE))</f>
        <v>Incomplete</v>
      </c>
      <c r="AB33" s="114"/>
    </row>
    <row r="34" spans="1:28" ht="17.85" customHeight="1" hidden="1" thickBot="1">
      <c r="A34" s="113"/>
      <c r="B34" s="113"/>
      <c r="C34" s="114"/>
      <c r="D34" s="114"/>
      <c r="E34" s="114"/>
      <c r="F34" s="115"/>
      <c r="G34" s="114"/>
      <c r="H34" s="116"/>
      <c r="I34" s="114"/>
      <c r="J34" s="114"/>
      <c r="K34" s="114"/>
      <c r="L34" s="114"/>
      <c r="M34" s="114"/>
      <c r="N34" s="138"/>
      <c r="O34" s="233" t="s">
        <v>71</v>
      </c>
      <c r="P34" s="233"/>
      <c r="Q34" s="168" t="str">
        <f>IF(AA1=FALSE,"",AA17)</f>
        <v>Incomplete</v>
      </c>
      <c r="R34" s="167"/>
      <c r="S34" s="141"/>
      <c r="T34" s="119"/>
      <c r="U34" s="142"/>
      <c r="V34" s="228"/>
      <c r="W34" s="228"/>
      <c r="X34" s="114"/>
      <c r="Y34" s="114"/>
      <c r="Z34" s="113"/>
      <c r="AA34" s="114"/>
      <c r="AB34" s="114"/>
    </row>
    <row r="35" spans="1:28" ht="14.25" customHeight="1" hidden="1" thickBot="1">
      <c r="A35" s="113"/>
      <c r="B35" s="113"/>
      <c r="C35" s="114"/>
      <c r="D35" s="114"/>
      <c r="E35" s="114"/>
      <c r="F35" s="115"/>
      <c r="G35" s="114"/>
      <c r="H35" s="116"/>
      <c r="I35" s="114"/>
      <c r="J35" s="114"/>
      <c r="K35" s="114"/>
      <c r="L35" s="114"/>
      <c r="M35" s="169"/>
      <c r="N35" s="117"/>
      <c r="O35" s="233" t="s">
        <v>72</v>
      </c>
      <c r="P35" s="233"/>
      <c r="Q35" s="168" t="str">
        <f>IF(AA1=FALSE,"",AA33)</f>
        <v>Incomplete</v>
      </c>
      <c r="R35" s="170" t="str">
        <f>_xlfn.IFERROR(AVERAGE(R22:R31),"")</f>
        <v/>
      </c>
      <c r="S35" s="141"/>
      <c r="T35" s="119"/>
      <c r="U35" s="142"/>
      <c r="V35" s="228"/>
      <c r="W35" s="228"/>
      <c r="X35" s="113"/>
      <c r="Y35" s="114"/>
      <c r="Z35" s="113"/>
      <c r="AA35" s="114"/>
      <c r="AB35" s="114"/>
    </row>
    <row r="36" spans="1:28" ht="14.25" customHeight="1" hidden="1" thickBot="1">
      <c r="A36" s="113"/>
      <c r="B36" s="113"/>
      <c r="C36" s="114"/>
      <c r="D36" s="114"/>
      <c r="E36" s="114"/>
      <c r="F36" s="115"/>
      <c r="G36" s="114"/>
      <c r="H36" s="116"/>
      <c r="I36" s="114"/>
      <c r="J36" s="114"/>
      <c r="K36" s="114"/>
      <c r="L36" s="114"/>
      <c r="M36" s="114"/>
      <c r="N36" s="117"/>
      <c r="R36" s="115"/>
      <c r="S36" s="115"/>
      <c r="T36" s="119"/>
      <c r="U36" s="142"/>
      <c r="V36" s="228"/>
      <c r="W36" s="228"/>
      <c r="Y36" s="114"/>
      <c r="Z36" s="113"/>
      <c r="AA36" s="114"/>
      <c r="AB36" s="114"/>
    </row>
    <row r="37" spans="1:28" ht="14.25" customHeight="1" thickBot="1">
      <c r="A37" s="113"/>
      <c r="B37" s="113"/>
      <c r="C37" s="114"/>
      <c r="D37" s="114"/>
      <c r="E37" s="114"/>
      <c r="F37" s="115"/>
      <c r="G37" s="114"/>
      <c r="H37" s="116"/>
      <c r="I37" s="114"/>
      <c r="J37" s="114"/>
      <c r="K37" s="114"/>
      <c r="L37" s="114"/>
      <c r="M37" s="114"/>
      <c r="N37" s="117"/>
      <c r="O37" s="233" t="s">
        <v>6</v>
      </c>
      <c r="P37" s="233"/>
      <c r="Q37" s="172"/>
      <c r="R37" s="115"/>
      <c r="S37" s="115"/>
      <c r="T37" s="119"/>
      <c r="U37" s="142"/>
      <c r="Y37" s="114"/>
      <c r="Z37" s="113"/>
      <c r="AA37" s="114"/>
      <c r="AB37" s="114"/>
    </row>
    <row r="38" spans="1:28" ht="14.25" customHeight="1" thickBot="1">
      <c r="A38" s="113"/>
      <c r="B38" s="113"/>
      <c r="C38" s="114"/>
      <c r="D38" s="114"/>
      <c r="E38" s="114"/>
      <c r="F38" s="115"/>
      <c r="G38" s="114"/>
      <c r="H38" s="116"/>
      <c r="I38" s="114"/>
      <c r="J38" s="114"/>
      <c r="K38" s="114"/>
      <c r="L38" s="114"/>
      <c r="M38" s="114"/>
      <c r="N38" s="117"/>
      <c r="O38" s="234" t="s">
        <v>73</v>
      </c>
      <c r="P38" s="234"/>
      <c r="Q38" s="230" t="str">
        <f>IF(AA1=FALSE,"",IF(Q37&lt;&gt;AA2,"",SUM(AA6:AA15)&amp;" of 10"))</f>
        <v/>
      </c>
      <c r="R38" s="173"/>
      <c r="S38" s="174"/>
      <c r="T38" s="119"/>
      <c r="U38" s="142"/>
      <c r="AA38" s="114"/>
      <c r="AB38" s="114"/>
    </row>
    <row r="39" spans="1:28" ht="14.25" customHeight="1" thickBot="1">
      <c r="A39" s="113"/>
      <c r="B39" s="113"/>
      <c r="C39" s="114"/>
      <c r="D39" s="114"/>
      <c r="E39" s="114"/>
      <c r="F39" s="115"/>
      <c r="G39" s="114"/>
      <c r="H39" s="116"/>
      <c r="I39" s="114"/>
      <c r="J39" s="114"/>
      <c r="K39" s="114"/>
      <c r="L39" s="114"/>
      <c r="M39" s="114"/>
      <c r="N39" s="117"/>
      <c r="O39" s="234" t="s">
        <v>260</v>
      </c>
      <c r="P39" s="234"/>
      <c r="Q39" s="171">
        <f>IF(AA1=TRUE,SUM(P22:P31),"")</f>
        <v>0</v>
      </c>
      <c r="R39" s="229"/>
      <c r="S39" s="174"/>
      <c r="T39" s="119"/>
      <c r="U39" s="142"/>
      <c r="AA39" s="114"/>
      <c r="AB39" s="114"/>
    </row>
    <row r="40" spans="1:28" ht="12.75" customHeight="1" thickBot="1">
      <c r="A40" s="113"/>
      <c r="B40" s="113"/>
      <c r="C40" s="114"/>
      <c r="D40" s="114"/>
      <c r="E40" s="114"/>
      <c r="F40" s="115"/>
      <c r="G40" s="114"/>
      <c r="H40" s="116"/>
      <c r="I40" s="114"/>
      <c r="J40" s="114"/>
      <c r="K40" s="114"/>
      <c r="L40" s="114"/>
      <c r="M40" s="114"/>
      <c r="N40" s="117"/>
      <c r="O40" s="234" t="s">
        <v>74</v>
      </c>
      <c r="P40" s="234"/>
      <c r="Q40" s="230" t="str">
        <f>IF(AA1=FALSE,"",IF(Q37&lt;&gt;AA2,"",SUM(AA22:AA31)))</f>
        <v/>
      </c>
      <c r="R40" s="115"/>
      <c r="S40" s="115"/>
      <c r="T40" s="119"/>
      <c r="U40" s="142"/>
      <c r="V40" s="114"/>
      <c r="W40" s="143"/>
      <c r="X40" s="114"/>
      <c r="Y40" s="114"/>
      <c r="Z40" s="114"/>
      <c r="AA40" s="114"/>
      <c r="AB40" s="114"/>
    </row>
    <row r="41" spans="1:28" ht="12.75" customHeight="1" thickBot="1">
      <c r="A41" s="113"/>
      <c r="B41" s="113"/>
      <c r="C41" s="114"/>
      <c r="D41" s="114"/>
      <c r="E41" s="114"/>
      <c r="F41" s="115"/>
      <c r="G41" s="114"/>
      <c r="H41" s="116"/>
      <c r="I41" s="114"/>
      <c r="J41" s="114"/>
      <c r="K41" s="114"/>
      <c r="L41" s="114"/>
      <c r="M41" s="114"/>
      <c r="N41" s="117"/>
      <c r="R41" s="115"/>
      <c r="S41" s="115"/>
      <c r="T41" s="119"/>
      <c r="U41" s="142"/>
      <c r="V41" s="114"/>
      <c r="W41" s="143"/>
      <c r="X41" s="114"/>
      <c r="Y41" s="114"/>
      <c r="Z41" s="114"/>
      <c r="AA41" s="114"/>
      <c r="AB41" s="114"/>
    </row>
    <row r="42" spans="1:28" ht="14.25" customHeight="1" thickBot="1">
      <c r="A42" s="113"/>
      <c r="B42" s="113"/>
      <c r="C42" s="114"/>
      <c r="D42" s="114"/>
      <c r="E42" s="114"/>
      <c r="F42" s="115"/>
      <c r="G42" s="114"/>
      <c r="H42" s="116"/>
      <c r="I42" s="114"/>
      <c r="J42" s="114"/>
      <c r="K42" s="114"/>
      <c r="L42" s="114"/>
      <c r="M42" s="114"/>
      <c r="N42" s="175"/>
      <c r="O42" s="235" t="s">
        <v>75</v>
      </c>
      <c r="P42" s="235"/>
      <c r="Q42" s="176" t="str">
        <f>IF(AA1=FALSE,"",IF(_xlfn.IFERROR(SUM(R6:R15)/10,"")=0,"",SUM(R6:R15)/10))</f>
        <v/>
      </c>
      <c r="R42" s="142"/>
      <c r="S42" s="142"/>
      <c r="T42" s="177"/>
      <c r="U42" s="142"/>
      <c r="V42" s="114"/>
      <c r="W42" s="143"/>
      <c r="X42" s="114"/>
      <c r="Y42" s="114"/>
      <c r="AA42" s="114"/>
      <c r="AB42" s="114"/>
    </row>
    <row r="43" spans="1:28" ht="14.25" customHeight="1" thickBot="1">
      <c r="A43" s="113"/>
      <c r="B43" s="113"/>
      <c r="C43" s="114"/>
      <c r="D43" s="114"/>
      <c r="E43" s="114"/>
      <c r="F43" s="115"/>
      <c r="G43" s="114"/>
      <c r="H43" s="116"/>
      <c r="I43" s="114"/>
      <c r="J43" s="114"/>
      <c r="K43" s="114"/>
      <c r="L43" s="114"/>
      <c r="M43" s="114"/>
      <c r="N43" s="175"/>
      <c r="O43" s="234" t="s">
        <v>43</v>
      </c>
      <c r="P43" s="234"/>
      <c r="Q43" s="178" t="str">
        <f>_xlfn.IFERROR(IF(Q22="","",MAX((Q40-Q39)/10,0.1*(5-Q39))),"")</f>
        <v/>
      </c>
      <c r="R43" s="142"/>
      <c r="S43" s="142"/>
      <c r="T43" s="177"/>
      <c r="U43" s="142"/>
      <c r="V43" s="114"/>
      <c r="W43" s="143"/>
      <c r="X43" s="114"/>
      <c r="Y43" s="114"/>
      <c r="AA43" s="114"/>
      <c r="AB43" s="114"/>
    </row>
    <row r="44" spans="1:28" ht="14.25" customHeight="1" thickBot="1">
      <c r="A44" s="113"/>
      <c r="B44" s="113"/>
      <c r="C44" s="114"/>
      <c r="D44" s="114"/>
      <c r="E44" s="114"/>
      <c r="F44" s="115"/>
      <c r="G44" s="114"/>
      <c r="H44" s="116"/>
      <c r="I44" s="114"/>
      <c r="J44" s="114"/>
      <c r="K44" s="114"/>
      <c r="L44" s="114"/>
      <c r="M44" s="114"/>
      <c r="N44" s="179"/>
      <c r="O44" s="180"/>
      <c r="P44" s="180"/>
      <c r="Q44" s="180"/>
      <c r="R44" s="181"/>
      <c r="S44" s="181"/>
      <c r="T44" s="182"/>
      <c r="U44" s="142"/>
      <c r="V44" s="114"/>
      <c r="W44" s="143"/>
      <c r="X44" s="114"/>
      <c r="Y44" s="114"/>
      <c r="AA44" s="114"/>
      <c r="AB44" s="114"/>
    </row>
    <row r="45" spans="1:28" ht="14.25" customHeight="1">
      <c r="A45" s="113"/>
      <c r="B45" s="113"/>
      <c r="C45" s="114"/>
      <c r="D45" s="114"/>
      <c r="E45" s="114"/>
      <c r="F45" s="115"/>
      <c r="G45" s="114"/>
      <c r="H45" s="116"/>
      <c r="I45" s="114"/>
      <c r="J45" s="114"/>
      <c r="K45" s="114"/>
      <c r="L45" s="114"/>
      <c r="M45" s="114"/>
      <c r="N45" s="114"/>
      <c r="O45" s="114"/>
      <c r="P45" s="183"/>
      <c r="Q45" s="142"/>
      <c r="R45" s="142"/>
      <c r="S45" s="142"/>
      <c r="T45" s="142"/>
      <c r="U45" s="142"/>
      <c r="V45" s="114"/>
      <c r="W45" s="143"/>
      <c r="X45" s="114"/>
      <c r="Y45" s="114"/>
      <c r="AA45" s="114"/>
      <c r="AB45" s="114"/>
    </row>
    <row r="46" spans="1:28" ht="14.25" customHeight="1">
      <c r="A46" s="113"/>
      <c r="B46" s="113"/>
      <c r="C46" s="114"/>
      <c r="D46" s="114"/>
      <c r="E46" s="114"/>
      <c r="F46" s="115"/>
      <c r="G46" s="114"/>
      <c r="H46" s="116"/>
      <c r="I46" s="114"/>
      <c r="J46" s="114"/>
      <c r="K46" s="114"/>
      <c r="L46" s="114"/>
      <c r="M46" s="114"/>
      <c r="N46" s="114"/>
      <c r="O46" s="114"/>
      <c r="P46" s="183"/>
      <c r="Q46" s="142"/>
      <c r="R46" s="142"/>
      <c r="S46" s="142"/>
      <c r="T46" s="142"/>
      <c r="U46" s="142"/>
      <c r="V46" s="114"/>
      <c r="W46" s="143"/>
      <c r="X46" s="114"/>
      <c r="Y46" s="114"/>
      <c r="AA46" s="114"/>
      <c r="AB46" s="114"/>
    </row>
    <row r="47" spans="1:28" ht="14.25" customHeight="1">
      <c r="A47" s="113"/>
      <c r="B47" s="113"/>
      <c r="C47" s="114"/>
      <c r="D47" s="114"/>
      <c r="E47" s="114"/>
      <c r="F47" s="115"/>
      <c r="G47" s="114"/>
      <c r="H47" s="116"/>
      <c r="I47" s="114"/>
      <c r="J47" s="114"/>
      <c r="K47" s="114"/>
      <c r="L47" s="114"/>
      <c r="M47" s="114"/>
      <c r="N47" s="114"/>
      <c r="O47" s="114"/>
      <c r="P47" s="183"/>
      <c r="Q47" s="142"/>
      <c r="R47" s="142"/>
      <c r="S47" s="142"/>
      <c r="T47" s="142"/>
      <c r="U47" s="142"/>
      <c r="V47" s="114"/>
      <c r="W47" s="143"/>
      <c r="X47" s="114"/>
      <c r="Y47" s="114"/>
      <c r="AA47" s="114"/>
      <c r="AB47" s="114"/>
    </row>
    <row r="48" spans="1:28" ht="14.25" customHeight="1">
      <c r="A48" s="113"/>
      <c r="B48" s="113"/>
      <c r="C48" s="114"/>
      <c r="D48" s="114"/>
      <c r="E48" s="114"/>
      <c r="F48" s="115"/>
      <c r="G48" s="114"/>
      <c r="H48" s="116"/>
      <c r="I48" s="114"/>
      <c r="J48" s="114"/>
      <c r="K48" s="114"/>
      <c r="L48" s="114"/>
      <c r="M48" s="114"/>
      <c r="N48" s="114"/>
      <c r="O48" s="114"/>
      <c r="P48" s="183"/>
      <c r="Q48" s="142"/>
      <c r="R48" s="142"/>
      <c r="S48" s="142"/>
      <c r="T48" s="142"/>
      <c r="U48" s="142"/>
      <c r="V48" s="114"/>
      <c r="W48" s="143"/>
      <c r="X48" s="114"/>
      <c r="Y48" s="114"/>
      <c r="AA48" s="114"/>
      <c r="AB48" s="114"/>
    </row>
    <row r="49" spans="1:28" ht="14.25" customHeight="1">
      <c r="A49" s="113"/>
      <c r="B49" s="113"/>
      <c r="C49" s="114"/>
      <c r="D49" s="114"/>
      <c r="E49" s="114"/>
      <c r="F49" s="115"/>
      <c r="G49" s="114"/>
      <c r="H49" s="116"/>
      <c r="I49" s="114"/>
      <c r="J49" s="114"/>
      <c r="K49" s="114"/>
      <c r="L49" s="114"/>
      <c r="M49" s="114"/>
      <c r="N49" s="114"/>
      <c r="O49" s="114"/>
      <c r="P49" s="183"/>
      <c r="Q49" s="142"/>
      <c r="R49" s="142"/>
      <c r="S49" s="142"/>
      <c r="T49" s="142"/>
      <c r="U49" s="142"/>
      <c r="V49" s="114"/>
      <c r="W49" s="143"/>
      <c r="X49" s="114"/>
      <c r="Y49" s="114"/>
      <c r="AA49" s="114"/>
      <c r="AB49" s="114"/>
    </row>
    <row r="50" spans="1:28" ht="14.25" customHeight="1">
      <c r="A50" s="113"/>
      <c r="B50" s="113"/>
      <c r="C50" s="114"/>
      <c r="D50" s="114"/>
      <c r="E50" s="114"/>
      <c r="F50" s="115"/>
      <c r="G50" s="114"/>
      <c r="H50" s="116"/>
      <c r="I50" s="114"/>
      <c r="J50" s="114"/>
      <c r="K50" s="114"/>
      <c r="L50" s="114"/>
      <c r="M50" s="114"/>
      <c r="N50" s="114"/>
      <c r="O50" s="114"/>
      <c r="P50" s="183"/>
      <c r="Q50" s="142"/>
      <c r="R50" s="142"/>
      <c r="S50" s="142"/>
      <c r="T50" s="142"/>
      <c r="U50" s="142"/>
      <c r="V50" s="114"/>
      <c r="W50" s="143"/>
      <c r="X50" s="114"/>
      <c r="Y50" s="114"/>
      <c r="AA50" s="114"/>
      <c r="AB50" s="114"/>
    </row>
    <row r="51" spans="1:28" ht="14.25" customHeight="1">
      <c r="A51" s="113"/>
      <c r="B51" s="113"/>
      <c r="C51" s="114"/>
      <c r="D51" s="114"/>
      <c r="E51" s="114"/>
      <c r="F51" s="115"/>
      <c r="G51" s="114"/>
      <c r="H51" s="116"/>
      <c r="I51" s="114"/>
      <c r="J51" s="114"/>
      <c r="K51" s="114"/>
      <c r="L51" s="114"/>
      <c r="M51" s="114"/>
      <c r="N51" s="114"/>
      <c r="O51" s="114"/>
      <c r="P51" s="183"/>
      <c r="Q51" s="142"/>
      <c r="R51" s="142"/>
      <c r="S51" s="142"/>
      <c r="T51" s="142"/>
      <c r="U51" s="142"/>
      <c r="V51" s="114"/>
      <c r="W51" s="143"/>
      <c r="X51" s="114"/>
      <c r="Y51" s="114"/>
      <c r="AA51" s="114"/>
      <c r="AB51" s="114"/>
    </row>
    <row r="52" spans="1:28" ht="14.25" customHeight="1">
      <c r="A52" s="113"/>
      <c r="B52" s="113"/>
      <c r="C52" s="114"/>
      <c r="D52" s="114"/>
      <c r="E52" s="114"/>
      <c r="F52" s="115"/>
      <c r="G52" s="114"/>
      <c r="H52" s="116"/>
      <c r="I52" s="114"/>
      <c r="J52" s="114"/>
      <c r="K52" s="114"/>
      <c r="L52" s="114"/>
      <c r="M52" s="114"/>
      <c r="N52" s="114"/>
      <c r="O52" s="114"/>
      <c r="P52" s="183"/>
      <c r="Q52" s="142"/>
      <c r="R52" s="142"/>
      <c r="S52" s="142"/>
      <c r="T52" s="142"/>
      <c r="U52" s="142"/>
      <c r="V52" s="114"/>
      <c r="W52" s="143"/>
      <c r="X52" s="114"/>
      <c r="Y52" s="114"/>
      <c r="Z52" s="113"/>
      <c r="AA52" s="114"/>
      <c r="AB52" s="114"/>
    </row>
    <row r="53" spans="1:28" ht="14.25" customHeight="1">
      <c r="A53" s="113"/>
      <c r="B53" s="113"/>
      <c r="C53" s="114"/>
      <c r="D53" s="114"/>
      <c r="E53" s="114"/>
      <c r="F53" s="115"/>
      <c r="G53" s="114"/>
      <c r="H53" s="116"/>
      <c r="I53" s="114"/>
      <c r="J53" s="114"/>
      <c r="K53" s="114"/>
      <c r="L53" s="114"/>
      <c r="M53" s="114"/>
      <c r="N53" s="114"/>
      <c r="O53" s="114"/>
      <c r="P53" s="183"/>
      <c r="Q53" s="142"/>
      <c r="R53" s="142"/>
      <c r="S53" s="142"/>
      <c r="T53" s="142"/>
      <c r="U53" s="142"/>
      <c r="V53" s="114"/>
      <c r="W53" s="143"/>
      <c r="X53" s="114"/>
      <c r="Y53" s="114"/>
      <c r="Z53" s="113"/>
      <c r="AA53" s="114"/>
      <c r="AB53" s="114"/>
    </row>
    <row r="54" spans="1:28" ht="14.25" customHeight="1">
      <c r="A54" s="113"/>
      <c r="B54" s="113"/>
      <c r="C54" s="114"/>
      <c r="D54" s="114"/>
      <c r="E54" s="114"/>
      <c r="F54" s="115"/>
      <c r="G54" s="114"/>
      <c r="H54" s="116"/>
      <c r="I54" s="114"/>
      <c r="J54" s="114"/>
      <c r="K54" s="114"/>
      <c r="L54" s="114"/>
      <c r="M54" s="114"/>
      <c r="N54" s="114"/>
      <c r="O54" s="114"/>
      <c r="P54" s="183"/>
      <c r="Q54" s="142"/>
      <c r="R54" s="142"/>
      <c r="S54" s="142"/>
      <c r="T54" s="142"/>
      <c r="U54" s="142"/>
      <c r="V54" s="114"/>
      <c r="W54" s="143"/>
      <c r="X54" s="114"/>
      <c r="Y54" s="114"/>
      <c r="AA54" s="114"/>
      <c r="AB54" s="114"/>
    </row>
    <row r="55" spans="1:28" ht="14.25" customHeight="1">
      <c r="A55" s="113"/>
      <c r="B55" s="113"/>
      <c r="C55" s="114"/>
      <c r="D55" s="114"/>
      <c r="E55" s="114"/>
      <c r="F55" s="115"/>
      <c r="G55" s="114"/>
      <c r="H55" s="116"/>
      <c r="I55" s="114"/>
      <c r="J55" s="114"/>
      <c r="K55" s="114"/>
      <c r="L55" s="114"/>
      <c r="M55" s="114"/>
      <c r="N55" s="114"/>
      <c r="O55" s="114"/>
      <c r="P55" s="183"/>
      <c r="Q55" s="142"/>
      <c r="R55" s="142"/>
      <c r="S55" s="142"/>
      <c r="T55" s="142"/>
      <c r="U55" s="142"/>
      <c r="V55" s="114"/>
      <c r="W55" s="143"/>
      <c r="X55" s="114"/>
      <c r="Y55" s="114"/>
      <c r="AA55" s="114"/>
      <c r="AB55" s="114"/>
    </row>
    <row r="56" spans="1:28" ht="14.25" customHeight="1">
      <c r="A56" s="113"/>
      <c r="B56" s="113"/>
      <c r="C56" s="114"/>
      <c r="D56" s="114"/>
      <c r="E56" s="114"/>
      <c r="F56" s="115"/>
      <c r="G56" s="114"/>
      <c r="H56" s="116"/>
      <c r="I56" s="114"/>
      <c r="J56" s="114"/>
      <c r="K56" s="114"/>
      <c r="L56" s="114"/>
      <c r="M56" s="114"/>
      <c r="N56" s="114"/>
      <c r="O56" s="114"/>
      <c r="P56" s="183"/>
      <c r="Q56" s="142"/>
      <c r="R56" s="142"/>
      <c r="S56" s="142"/>
      <c r="T56" s="142"/>
      <c r="U56" s="142"/>
      <c r="V56" s="114"/>
      <c r="W56" s="143"/>
      <c r="X56" s="114"/>
      <c r="Y56" s="114"/>
      <c r="AA56" s="114"/>
      <c r="AB56" s="114"/>
    </row>
    <row r="57" spans="1:28" ht="14.25" customHeight="1">
      <c r="A57" s="113"/>
      <c r="B57" s="113"/>
      <c r="C57" s="114"/>
      <c r="D57" s="114"/>
      <c r="E57" s="114"/>
      <c r="F57" s="115"/>
      <c r="G57" s="114"/>
      <c r="H57" s="116"/>
      <c r="I57" s="114"/>
      <c r="J57" s="114"/>
      <c r="K57" s="114"/>
      <c r="L57" s="114"/>
      <c r="M57" s="114"/>
      <c r="N57" s="114"/>
      <c r="O57" s="114"/>
      <c r="P57" s="183"/>
      <c r="Q57" s="142"/>
      <c r="R57" s="142"/>
      <c r="S57" s="142"/>
      <c r="T57" s="142"/>
      <c r="U57" s="142"/>
      <c r="V57" s="114"/>
      <c r="W57" s="143"/>
      <c r="X57" s="114"/>
      <c r="Y57" s="114"/>
      <c r="AA57" s="114"/>
      <c r="AB57" s="114"/>
    </row>
    <row r="58" spans="1:28" ht="14.25" customHeight="1">
      <c r="A58" s="113"/>
      <c r="B58" s="113"/>
      <c r="C58" s="114"/>
      <c r="D58" s="114"/>
      <c r="E58" s="114"/>
      <c r="F58" s="115"/>
      <c r="G58" s="114"/>
      <c r="H58" s="116"/>
      <c r="I58" s="114"/>
      <c r="J58" s="114"/>
      <c r="K58" s="114"/>
      <c r="L58" s="114"/>
      <c r="M58" s="114"/>
      <c r="N58" s="114"/>
      <c r="O58" s="114"/>
      <c r="P58" s="183"/>
      <c r="Q58" s="142"/>
      <c r="R58" s="142"/>
      <c r="S58" s="142"/>
      <c r="T58" s="142"/>
      <c r="U58" s="142"/>
      <c r="V58" s="114"/>
      <c r="W58" s="143"/>
      <c r="X58" s="114"/>
      <c r="Y58" s="114"/>
      <c r="AA58" s="114"/>
      <c r="AB58" s="114"/>
    </row>
    <row r="59" spans="1:28" ht="14.25" customHeight="1">
      <c r="A59" s="113"/>
      <c r="B59" s="113"/>
      <c r="C59" s="114"/>
      <c r="D59" s="114"/>
      <c r="E59" s="114"/>
      <c r="F59" s="115"/>
      <c r="G59" s="114"/>
      <c r="H59" s="116"/>
      <c r="I59" s="114"/>
      <c r="J59" s="114"/>
      <c r="K59" s="114"/>
      <c r="L59" s="114"/>
      <c r="M59" s="114"/>
      <c r="N59" s="114"/>
      <c r="O59" s="114"/>
      <c r="P59" s="183"/>
      <c r="Q59" s="142"/>
      <c r="R59" s="142"/>
      <c r="S59" s="142"/>
      <c r="T59" s="142"/>
      <c r="U59" s="142"/>
      <c r="V59" s="114"/>
      <c r="W59" s="143"/>
      <c r="X59" s="114"/>
      <c r="Y59" s="114"/>
      <c r="AA59" s="114"/>
      <c r="AB59" s="114"/>
    </row>
    <row r="60" spans="1:28" ht="14.25" customHeight="1">
      <c r="A60" s="113"/>
      <c r="B60" s="113"/>
      <c r="C60" s="114"/>
      <c r="D60" s="114"/>
      <c r="E60" s="114"/>
      <c r="F60" s="115"/>
      <c r="G60" s="114"/>
      <c r="H60" s="116"/>
      <c r="I60" s="114"/>
      <c r="J60" s="114"/>
      <c r="K60" s="114"/>
      <c r="L60" s="114"/>
      <c r="M60" s="114"/>
      <c r="N60" s="114"/>
      <c r="O60" s="114"/>
      <c r="P60" s="183"/>
      <c r="Q60" s="142"/>
      <c r="R60" s="142"/>
      <c r="S60" s="142"/>
      <c r="T60" s="142"/>
      <c r="U60" s="142"/>
      <c r="V60" s="114"/>
      <c r="W60" s="143"/>
      <c r="X60" s="114"/>
      <c r="Y60" s="114"/>
      <c r="AA60" s="114"/>
      <c r="AB60" s="114"/>
    </row>
    <row r="61" spans="1:28" ht="14.25" customHeight="1">
      <c r="A61" s="113"/>
      <c r="B61" s="113"/>
      <c r="C61" s="114"/>
      <c r="D61" s="114"/>
      <c r="E61" s="114"/>
      <c r="F61" s="115"/>
      <c r="G61" s="114"/>
      <c r="H61" s="116"/>
      <c r="I61" s="114"/>
      <c r="J61" s="114"/>
      <c r="K61" s="114"/>
      <c r="L61" s="114"/>
      <c r="M61" s="114"/>
      <c r="N61" s="114"/>
      <c r="O61" s="114"/>
      <c r="P61" s="183"/>
      <c r="Q61" s="142"/>
      <c r="R61" s="142"/>
      <c r="S61" s="142"/>
      <c r="T61" s="142"/>
      <c r="U61" s="142"/>
      <c r="V61" s="114"/>
      <c r="W61" s="143"/>
      <c r="X61" s="114"/>
      <c r="Y61" s="114"/>
      <c r="AA61" s="114"/>
      <c r="AB61" s="114"/>
    </row>
    <row r="62" spans="1:28" ht="14.25" customHeight="1">
      <c r="A62" s="113"/>
      <c r="B62" s="113"/>
      <c r="C62" s="114"/>
      <c r="D62" s="114"/>
      <c r="E62" s="114"/>
      <c r="F62" s="115"/>
      <c r="G62" s="114"/>
      <c r="H62" s="116"/>
      <c r="I62" s="114"/>
      <c r="J62" s="114"/>
      <c r="K62" s="114"/>
      <c r="L62" s="114"/>
      <c r="M62" s="114"/>
      <c r="N62" s="114"/>
      <c r="O62" s="114"/>
      <c r="P62" s="183"/>
      <c r="Q62" s="142"/>
      <c r="R62" s="142"/>
      <c r="S62" s="142"/>
      <c r="T62" s="142"/>
      <c r="U62" s="142"/>
      <c r="V62" s="114"/>
      <c r="W62" s="143"/>
      <c r="X62" s="114"/>
      <c r="Y62" s="114"/>
      <c r="AA62" s="114"/>
      <c r="AB62" s="114"/>
    </row>
    <row r="63" spans="1:28" ht="14.25" customHeight="1">
      <c r="A63" s="113"/>
      <c r="B63" s="113"/>
      <c r="C63" s="114"/>
      <c r="D63" s="114"/>
      <c r="E63" s="114"/>
      <c r="F63" s="115"/>
      <c r="G63" s="114"/>
      <c r="H63" s="116"/>
      <c r="I63" s="114"/>
      <c r="J63" s="114"/>
      <c r="K63" s="114"/>
      <c r="L63" s="114"/>
      <c r="M63" s="114"/>
      <c r="N63" s="114"/>
      <c r="O63" s="114"/>
      <c r="P63" s="183"/>
      <c r="Q63" s="142"/>
      <c r="R63" s="142"/>
      <c r="S63" s="142"/>
      <c r="T63" s="142"/>
      <c r="U63" s="142"/>
      <c r="V63" s="114"/>
      <c r="W63" s="143"/>
      <c r="X63" s="114"/>
      <c r="Y63" s="114"/>
      <c r="AA63" s="114"/>
      <c r="AB63" s="114"/>
    </row>
    <row r="64" spans="1:28" ht="14.25" customHeight="1">
      <c r="A64" s="113"/>
      <c r="B64" s="113"/>
      <c r="C64" s="114"/>
      <c r="D64" s="114"/>
      <c r="E64" s="114"/>
      <c r="F64" s="115"/>
      <c r="G64" s="114"/>
      <c r="H64" s="116"/>
      <c r="I64" s="114"/>
      <c r="J64" s="114"/>
      <c r="K64" s="114"/>
      <c r="L64" s="114"/>
      <c r="M64" s="114"/>
      <c r="N64" s="114"/>
      <c r="O64" s="114"/>
      <c r="P64" s="183"/>
      <c r="Q64" s="142"/>
      <c r="R64" s="142"/>
      <c r="S64" s="142"/>
      <c r="T64" s="142"/>
      <c r="U64" s="142"/>
      <c r="V64" s="114"/>
      <c r="W64" s="143"/>
      <c r="X64" s="114"/>
      <c r="Y64" s="114"/>
      <c r="Z64" s="113"/>
      <c r="AA64" s="114"/>
      <c r="AB64" s="114"/>
    </row>
    <row r="65" spans="1:28" ht="14.25" customHeight="1">
      <c r="A65" s="113"/>
      <c r="B65" s="113"/>
      <c r="C65" s="114"/>
      <c r="D65" s="114"/>
      <c r="E65" s="114"/>
      <c r="F65" s="115"/>
      <c r="G65" s="114"/>
      <c r="H65" s="116"/>
      <c r="I65" s="114"/>
      <c r="J65" s="114"/>
      <c r="K65" s="114"/>
      <c r="L65" s="114"/>
      <c r="M65" s="114"/>
      <c r="N65" s="114"/>
      <c r="O65" s="114"/>
      <c r="P65" s="183"/>
      <c r="Q65" s="142"/>
      <c r="R65" s="142"/>
      <c r="S65" s="142"/>
      <c r="T65" s="142"/>
      <c r="U65" s="142"/>
      <c r="V65" s="114"/>
      <c r="W65" s="143"/>
      <c r="X65" s="114"/>
      <c r="Y65" s="114"/>
      <c r="Z65" s="113"/>
      <c r="AA65" s="114"/>
      <c r="AB65" s="114"/>
    </row>
    <row r="66" spans="1:28" ht="14.25" customHeight="1">
      <c r="A66" s="113"/>
      <c r="B66" s="113"/>
      <c r="C66" s="114"/>
      <c r="D66" s="114"/>
      <c r="E66" s="114"/>
      <c r="F66" s="115"/>
      <c r="G66" s="114"/>
      <c r="H66" s="116"/>
      <c r="I66" s="114"/>
      <c r="J66" s="114"/>
      <c r="K66" s="114"/>
      <c r="L66" s="114"/>
      <c r="M66" s="114"/>
      <c r="N66" s="114"/>
      <c r="O66" s="114"/>
      <c r="P66" s="183"/>
      <c r="Q66" s="142"/>
      <c r="R66" s="142"/>
      <c r="S66" s="142"/>
      <c r="T66" s="142"/>
      <c r="U66" s="142"/>
      <c r="V66" s="114"/>
      <c r="W66" s="143"/>
      <c r="X66" s="114"/>
      <c r="Y66" s="114"/>
      <c r="Z66" s="113"/>
      <c r="AA66" s="114"/>
      <c r="AB66" s="114"/>
    </row>
    <row r="67" spans="1:28" ht="14.25" customHeight="1">
      <c r="A67" s="113"/>
      <c r="B67" s="113"/>
      <c r="C67" s="114"/>
      <c r="D67" s="114"/>
      <c r="E67" s="114"/>
      <c r="F67" s="115"/>
      <c r="G67" s="114"/>
      <c r="H67" s="116"/>
      <c r="I67" s="114"/>
      <c r="J67" s="114"/>
      <c r="K67" s="114"/>
      <c r="L67" s="114"/>
      <c r="M67" s="114"/>
      <c r="N67" s="114"/>
      <c r="O67" s="114"/>
      <c r="P67" s="183"/>
      <c r="Q67" s="142"/>
      <c r="R67" s="142"/>
      <c r="S67" s="142"/>
      <c r="T67" s="142"/>
      <c r="U67" s="142"/>
      <c r="V67" s="114"/>
      <c r="W67" s="143"/>
      <c r="X67" s="114"/>
      <c r="Y67" s="114"/>
      <c r="Z67" s="113"/>
      <c r="AA67" s="114"/>
      <c r="AB67" s="114"/>
    </row>
    <row r="68" spans="1:28" ht="14.25" customHeight="1">
      <c r="A68" s="113"/>
      <c r="B68" s="113"/>
      <c r="C68" s="114"/>
      <c r="D68" s="114"/>
      <c r="E68" s="114"/>
      <c r="F68" s="115"/>
      <c r="G68" s="114"/>
      <c r="H68" s="116"/>
      <c r="I68" s="114"/>
      <c r="J68" s="114"/>
      <c r="K68" s="114"/>
      <c r="L68" s="114"/>
      <c r="M68" s="114"/>
      <c r="N68" s="114"/>
      <c r="O68" s="114"/>
      <c r="P68" s="183"/>
      <c r="Q68" s="142"/>
      <c r="R68" s="142"/>
      <c r="S68" s="142"/>
      <c r="T68" s="142"/>
      <c r="U68" s="142"/>
      <c r="V68" s="114"/>
      <c r="W68" s="143"/>
      <c r="X68" s="114"/>
      <c r="Y68" s="114"/>
      <c r="Z68" s="113"/>
      <c r="AA68" s="114"/>
      <c r="AB68" s="114"/>
    </row>
    <row r="69" spans="16:28" ht="15">
      <c r="P69" s="186"/>
      <c r="Q69" s="187"/>
      <c r="R69" s="187"/>
      <c r="S69" s="187"/>
      <c r="T69" s="187"/>
      <c r="U69" s="142"/>
      <c r="V69" s="114"/>
      <c r="W69" s="143"/>
      <c r="X69" s="114"/>
      <c r="Y69" s="114"/>
      <c r="Z69" s="113"/>
      <c r="AA69" s="114"/>
      <c r="AB69" s="114"/>
    </row>
    <row r="70" spans="16:28" ht="15">
      <c r="P70" s="186"/>
      <c r="Q70" s="187"/>
      <c r="R70" s="187"/>
      <c r="S70" s="187"/>
      <c r="T70" s="187"/>
      <c r="U70" s="142"/>
      <c r="V70" s="114"/>
      <c r="W70" s="143"/>
      <c r="X70" s="114"/>
      <c r="Y70" s="114"/>
      <c r="Z70" s="113"/>
      <c r="AA70" s="114"/>
      <c r="AB70" s="114"/>
    </row>
    <row r="71" spans="16:28" ht="15">
      <c r="P71" s="186"/>
      <c r="Q71" s="187"/>
      <c r="R71" s="187"/>
      <c r="S71" s="187"/>
      <c r="T71" s="187"/>
      <c r="U71" s="142"/>
      <c r="V71" s="114"/>
      <c r="W71" s="143"/>
      <c r="X71" s="114"/>
      <c r="Y71" s="114"/>
      <c r="Z71" s="113"/>
      <c r="AA71" s="114"/>
      <c r="AB71" s="114"/>
    </row>
    <row r="72" spans="16:28" ht="15">
      <c r="P72" s="186"/>
      <c r="Q72" s="187"/>
      <c r="R72" s="187"/>
      <c r="S72" s="187"/>
      <c r="T72" s="187"/>
      <c r="U72" s="142"/>
      <c r="V72" s="114"/>
      <c r="W72" s="143"/>
      <c r="X72" s="114"/>
      <c r="Y72" s="114"/>
      <c r="Z72" s="113"/>
      <c r="AA72" s="114"/>
      <c r="AB72" s="114"/>
    </row>
    <row r="73" spans="16:28" ht="15">
      <c r="P73" s="186"/>
      <c r="Q73" s="187"/>
      <c r="R73" s="187"/>
      <c r="S73" s="187"/>
      <c r="T73" s="187"/>
      <c r="U73" s="142"/>
      <c r="V73" s="114"/>
      <c r="W73" s="143"/>
      <c r="X73" s="114"/>
      <c r="Y73" s="114"/>
      <c r="Z73" s="113"/>
      <c r="AA73" s="114"/>
      <c r="AB73" s="114"/>
    </row>
    <row r="74" spans="16:28" ht="15">
      <c r="P74" s="186"/>
      <c r="Q74" s="187"/>
      <c r="R74" s="187"/>
      <c r="S74" s="187"/>
      <c r="T74" s="187"/>
      <c r="U74" s="142"/>
      <c r="V74" s="114"/>
      <c r="W74" s="143"/>
      <c r="X74" s="114"/>
      <c r="Y74" s="114"/>
      <c r="Z74" s="113"/>
      <c r="AA74" s="114"/>
      <c r="AB74" s="114"/>
    </row>
    <row r="75" spans="16:28" ht="15">
      <c r="P75" s="186"/>
      <c r="Q75" s="187"/>
      <c r="R75" s="187"/>
      <c r="S75" s="187"/>
      <c r="T75" s="187"/>
      <c r="U75" s="142"/>
      <c r="V75" s="114"/>
      <c r="W75" s="143"/>
      <c r="X75" s="114"/>
      <c r="Y75" s="114"/>
      <c r="Z75" s="113"/>
      <c r="AA75" s="114"/>
      <c r="AB75" s="114"/>
    </row>
    <row r="76" spans="16:28" ht="15">
      <c r="P76" s="186"/>
      <c r="Q76" s="187"/>
      <c r="R76" s="187"/>
      <c r="S76" s="187"/>
      <c r="T76" s="187"/>
      <c r="U76" s="142"/>
      <c r="V76" s="114"/>
      <c r="W76" s="143"/>
      <c r="X76" s="114"/>
      <c r="Y76" s="114"/>
      <c r="Z76" s="113"/>
      <c r="AA76" s="114"/>
      <c r="AB76" s="114"/>
    </row>
    <row r="77" spans="16:28" ht="15">
      <c r="P77" s="186"/>
      <c r="Q77" s="187"/>
      <c r="R77" s="187"/>
      <c r="S77" s="187"/>
      <c r="T77" s="187"/>
      <c r="U77" s="142"/>
      <c r="V77" s="114"/>
      <c r="W77" s="143"/>
      <c r="X77" s="114"/>
      <c r="Y77" s="114"/>
      <c r="Z77" s="113"/>
      <c r="AA77" s="114"/>
      <c r="AB77" s="114"/>
    </row>
    <row r="78" spans="16:28" ht="15">
      <c r="P78" s="186"/>
      <c r="Q78" s="187"/>
      <c r="R78" s="187"/>
      <c r="S78" s="187"/>
      <c r="T78" s="187"/>
      <c r="U78" s="142"/>
      <c r="V78" s="114"/>
      <c r="W78" s="143"/>
      <c r="X78" s="114"/>
      <c r="Y78" s="114"/>
      <c r="Z78" s="113"/>
      <c r="AA78" s="114"/>
      <c r="AB78" s="114"/>
    </row>
    <row r="79" spans="16:28" ht="15">
      <c r="P79" s="186"/>
      <c r="Q79" s="187"/>
      <c r="R79" s="187"/>
      <c r="S79" s="187"/>
      <c r="T79" s="187"/>
      <c r="U79" s="142"/>
      <c r="V79" s="114"/>
      <c r="W79" s="143"/>
      <c r="X79" s="114"/>
      <c r="Y79" s="114"/>
      <c r="Z79" s="113"/>
      <c r="AA79" s="114"/>
      <c r="AB79" s="114"/>
    </row>
    <row r="80" spans="16:28" ht="15">
      <c r="P80" s="186"/>
      <c r="Q80" s="187"/>
      <c r="R80" s="187"/>
      <c r="S80" s="187"/>
      <c r="T80" s="187"/>
      <c r="U80" s="142"/>
      <c r="V80" s="114"/>
      <c r="W80" s="143"/>
      <c r="X80" s="114"/>
      <c r="Y80" s="114"/>
      <c r="Z80" s="113"/>
      <c r="AA80" s="114"/>
      <c r="AB80" s="114"/>
    </row>
    <row r="81" spans="16:28" ht="15">
      <c r="P81" s="186"/>
      <c r="Q81" s="187"/>
      <c r="R81" s="187"/>
      <c r="S81" s="187"/>
      <c r="T81" s="187"/>
      <c r="U81" s="142"/>
      <c r="V81" s="114"/>
      <c r="W81" s="143"/>
      <c r="X81" s="114"/>
      <c r="Y81" s="114"/>
      <c r="Z81" s="113"/>
      <c r="AA81" s="114"/>
      <c r="AB81" s="114"/>
    </row>
    <row r="82" spans="16:28" ht="15">
      <c r="P82" s="186"/>
      <c r="Q82" s="187"/>
      <c r="R82" s="187"/>
      <c r="S82" s="187"/>
      <c r="T82" s="187"/>
      <c r="U82" s="142"/>
      <c r="V82" s="114"/>
      <c r="W82" s="143"/>
      <c r="X82" s="114"/>
      <c r="Y82" s="114"/>
      <c r="Z82" s="113"/>
      <c r="AA82" s="114"/>
      <c r="AB82" s="114"/>
    </row>
    <row r="83" spans="16:28" ht="15">
      <c r="P83" s="186"/>
      <c r="Q83" s="187"/>
      <c r="R83" s="187"/>
      <c r="S83" s="187"/>
      <c r="T83" s="187"/>
      <c r="U83" s="142"/>
      <c r="V83" s="114"/>
      <c r="W83" s="143"/>
      <c r="X83" s="114"/>
      <c r="Y83" s="114"/>
      <c r="Z83" s="113"/>
      <c r="AA83" s="114"/>
      <c r="AB83" s="114"/>
    </row>
    <row r="84" spans="16:28" ht="15">
      <c r="P84" s="186"/>
      <c r="Q84" s="187"/>
      <c r="R84" s="187"/>
      <c r="S84" s="187"/>
      <c r="T84" s="187"/>
      <c r="U84" s="142"/>
      <c r="V84" s="114"/>
      <c r="W84" s="143"/>
      <c r="X84" s="114"/>
      <c r="Y84" s="114"/>
      <c r="Z84" s="113"/>
      <c r="AA84" s="114"/>
      <c r="AB84" s="114"/>
    </row>
    <row r="85" spans="16:28" ht="15">
      <c r="P85" s="186"/>
      <c r="Q85" s="187"/>
      <c r="R85" s="187"/>
      <c r="S85" s="187"/>
      <c r="T85" s="187"/>
      <c r="U85" s="142"/>
      <c r="V85" s="114"/>
      <c r="W85" s="143"/>
      <c r="X85" s="114"/>
      <c r="Y85" s="114"/>
      <c r="Z85" s="113"/>
      <c r="AA85" s="114"/>
      <c r="AB85" s="114"/>
    </row>
    <row r="86" spans="16:28" ht="15">
      <c r="P86" s="186"/>
      <c r="Q86" s="187"/>
      <c r="R86" s="187"/>
      <c r="S86" s="187"/>
      <c r="T86" s="187"/>
      <c r="U86" s="142"/>
      <c r="V86" s="114"/>
      <c r="W86" s="143"/>
      <c r="X86" s="114"/>
      <c r="Y86" s="114"/>
      <c r="Z86" s="113"/>
      <c r="AA86" s="114"/>
      <c r="AB86" s="114"/>
    </row>
    <row r="87" spans="16:28" ht="15">
      <c r="P87" s="186"/>
      <c r="Q87" s="187"/>
      <c r="R87" s="187"/>
      <c r="S87" s="187"/>
      <c r="T87" s="187"/>
      <c r="U87" s="142"/>
      <c r="V87" s="114"/>
      <c r="W87" s="143"/>
      <c r="X87" s="114"/>
      <c r="Y87" s="114"/>
      <c r="Z87" s="113"/>
      <c r="AA87" s="114"/>
      <c r="AB87" s="114"/>
    </row>
    <row r="88" spans="16:28" ht="15">
      <c r="P88" s="186"/>
      <c r="Q88" s="187"/>
      <c r="R88" s="187"/>
      <c r="S88" s="187"/>
      <c r="T88" s="187"/>
      <c r="U88" s="142"/>
      <c r="V88" s="114"/>
      <c r="W88" s="143"/>
      <c r="X88" s="114"/>
      <c r="Y88" s="114"/>
      <c r="Z88" s="113"/>
      <c r="AA88" s="114"/>
      <c r="AB88" s="114"/>
    </row>
    <row r="89" spans="16:28" ht="15">
      <c r="P89" s="186"/>
      <c r="Q89" s="187"/>
      <c r="R89" s="187"/>
      <c r="S89" s="187"/>
      <c r="T89" s="187"/>
      <c r="U89" s="142"/>
      <c r="V89" s="114"/>
      <c r="W89" s="143"/>
      <c r="X89" s="114"/>
      <c r="Y89" s="114"/>
      <c r="Z89" s="113"/>
      <c r="AA89" s="114"/>
      <c r="AB89" s="114"/>
    </row>
    <row r="90" spans="16:28" ht="15">
      <c r="P90" s="186"/>
      <c r="Q90" s="187"/>
      <c r="R90" s="187"/>
      <c r="S90" s="187"/>
      <c r="T90" s="187"/>
      <c r="U90" s="142"/>
      <c r="V90" s="114"/>
      <c r="W90" s="143"/>
      <c r="X90" s="114"/>
      <c r="Y90" s="114"/>
      <c r="Z90" s="113"/>
      <c r="AA90" s="114"/>
      <c r="AB90" s="114"/>
    </row>
    <row r="91" spans="16:28" ht="15">
      <c r="P91" s="186"/>
      <c r="Q91" s="187"/>
      <c r="R91" s="187"/>
      <c r="S91" s="187"/>
      <c r="T91" s="187"/>
      <c r="U91" s="142"/>
      <c r="V91" s="114"/>
      <c r="W91" s="143"/>
      <c r="X91" s="114"/>
      <c r="Y91" s="114"/>
      <c r="Z91" s="113"/>
      <c r="AA91" s="114"/>
      <c r="AB91" s="114"/>
    </row>
    <row r="92" spans="16:28" ht="15">
      <c r="P92" s="186"/>
      <c r="Q92" s="187"/>
      <c r="R92" s="187"/>
      <c r="S92" s="187"/>
      <c r="T92" s="187"/>
      <c r="U92" s="142"/>
      <c r="V92" s="114"/>
      <c r="W92" s="143"/>
      <c r="X92" s="114"/>
      <c r="Y92" s="114"/>
      <c r="Z92" s="113"/>
      <c r="AA92" s="114"/>
      <c r="AB92" s="114"/>
    </row>
    <row r="93" spans="16:28" ht="15">
      <c r="P93" s="186"/>
      <c r="Q93" s="187"/>
      <c r="R93" s="187"/>
      <c r="S93" s="187"/>
      <c r="T93" s="187"/>
      <c r="U93" s="142"/>
      <c r="V93" s="114"/>
      <c r="W93" s="143"/>
      <c r="X93" s="114"/>
      <c r="Y93" s="114"/>
      <c r="Z93" s="113"/>
      <c r="AA93" s="114"/>
      <c r="AB93" s="114"/>
    </row>
    <row r="94" spans="16:28" ht="15">
      <c r="P94" s="186"/>
      <c r="Q94" s="187"/>
      <c r="R94" s="187"/>
      <c r="S94" s="187"/>
      <c r="T94" s="187"/>
      <c r="U94" s="142"/>
      <c r="V94" s="114"/>
      <c r="W94" s="143"/>
      <c r="X94" s="114"/>
      <c r="Y94" s="114"/>
      <c r="Z94" s="113"/>
      <c r="AA94" s="114"/>
      <c r="AB94" s="114"/>
    </row>
    <row r="95" spans="16:28" ht="15">
      <c r="P95" s="186"/>
      <c r="Q95" s="187"/>
      <c r="R95" s="187"/>
      <c r="S95" s="187"/>
      <c r="T95" s="187"/>
      <c r="U95" s="142"/>
      <c r="V95" s="114"/>
      <c r="W95" s="143"/>
      <c r="X95" s="114"/>
      <c r="Y95" s="114"/>
      <c r="Z95" s="113"/>
      <c r="AA95" s="114"/>
      <c r="AB95" s="114"/>
    </row>
    <row r="96" spans="16:28" ht="15">
      <c r="P96" s="186"/>
      <c r="Q96" s="187"/>
      <c r="R96" s="187"/>
      <c r="S96" s="187"/>
      <c r="T96" s="187"/>
      <c r="U96" s="142"/>
      <c r="V96" s="114"/>
      <c r="W96" s="143"/>
      <c r="X96" s="114"/>
      <c r="Y96" s="114"/>
      <c r="Z96" s="113"/>
      <c r="AA96" s="114"/>
      <c r="AB96" s="114"/>
    </row>
    <row r="97" spans="16:28" ht="15">
      <c r="P97" s="186"/>
      <c r="Q97" s="187"/>
      <c r="R97" s="187"/>
      <c r="S97" s="187"/>
      <c r="T97" s="187"/>
      <c r="U97" s="142"/>
      <c r="V97" s="114"/>
      <c r="W97" s="143"/>
      <c r="X97" s="114"/>
      <c r="Y97" s="114"/>
      <c r="Z97" s="113"/>
      <c r="AA97" s="114"/>
      <c r="AB97" s="114"/>
    </row>
    <row r="98" spans="16:28" ht="15">
      <c r="P98" s="186"/>
      <c r="Q98" s="187"/>
      <c r="R98" s="187"/>
      <c r="S98" s="187"/>
      <c r="T98" s="187"/>
      <c r="U98" s="142"/>
      <c r="V98" s="114"/>
      <c r="W98" s="143"/>
      <c r="X98" s="114"/>
      <c r="Y98" s="114"/>
      <c r="Z98" s="113"/>
      <c r="AA98" s="114"/>
      <c r="AB98" s="114"/>
    </row>
    <row r="99" spans="16:28" ht="15">
      <c r="P99" s="186"/>
      <c r="Q99" s="187"/>
      <c r="R99" s="187"/>
      <c r="S99" s="187"/>
      <c r="T99" s="187"/>
      <c r="U99" s="142"/>
      <c r="V99" s="114"/>
      <c r="W99" s="143"/>
      <c r="X99" s="114"/>
      <c r="Y99" s="114"/>
      <c r="Z99" s="113"/>
      <c r="AA99" s="114"/>
      <c r="AB99" s="114"/>
    </row>
    <row r="100" spans="16:28" ht="15">
      <c r="P100" s="186"/>
      <c r="Q100" s="187"/>
      <c r="R100" s="187"/>
      <c r="S100" s="187"/>
      <c r="T100" s="187"/>
      <c r="U100" s="142"/>
      <c r="V100" s="114"/>
      <c r="W100" s="143"/>
      <c r="X100" s="114"/>
      <c r="Y100" s="114"/>
      <c r="Z100" s="113"/>
      <c r="AA100" s="114"/>
      <c r="AB100" s="114"/>
    </row>
    <row r="101" spans="16:28" ht="15">
      <c r="P101" s="186"/>
      <c r="Q101" s="187"/>
      <c r="R101" s="187"/>
      <c r="S101" s="187"/>
      <c r="T101" s="187"/>
      <c r="U101" s="142"/>
      <c r="V101" s="114"/>
      <c r="W101" s="143"/>
      <c r="X101" s="114"/>
      <c r="Y101" s="114"/>
      <c r="Z101" s="113"/>
      <c r="AA101" s="114"/>
      <c r="AB101" s="114"/>
    </row>
    <row r="102" spans="16:28" ht="15">
      <c r="P102" s="186"/>
      <c r="Q102" s="187"/>
      <c r="R102" s="187"/>
      <c r="S102" s="187"/>
      <c r="T102" s="187"/>
      <c r="U102" s="142"/>
      <c r="V102" s="114"/>
      <c r="W102" s="143"/>
      <c r="X102" s="114"/>
      <c r="Y102" s="114"/>
      <c r="Z102" s="113"/>
      <c r="AA102" s="114"/>
      <c r="AB102" s="114"/>
    </row>
    <row r="103" spans="16:28" ht="15">
      <c r="P103" s="186"/>
      <c r="Q103" s="187"/>
      <c r="R103" s="187"/>
      <c r="S103" s="187"/>
      <c r="T103" s="187"/>
      <c r="U103" s="142"/>
      <c r="V103" s="114"/>
      <c r="W103" s="143"/>
      <c r="X103" s="114"/>
      <c r="Y103" s="114"/>
      <c r="Z103" s="113"/>
      <c r="AA103" s="114"/>
      <c r="AB103" s="114"/>
    </row>
    <row r="104" spans="16:28" ht="15">
      <c r="P104" s="186"/>
      <c r="Q104" s="187"/>
      <c r="R104" s="187"/>
      <c r="S104" s="187"/>
      <c r="T104" s="187"/>
      <c r="U104" s="142"/>
      <c r="V104" s="114"/>
      <c r="W104" s="143"/>
      <c r="X104" s="114"/>
      <c r="Y104" s="114"/>
      <c r="Z104" s="113"/>
      <c r="AA104" s="114"/>
      <c r="AB104" s="114"/>
    </row>
    <row r="105" spans="16:28" ht="15">
      <c r="P105" s="186"/>
      <c r="Q105" s="187"/>
      <c r="R105" s="187"/>
      <c r="S105" s="187"/>
      <c r="T105" s="187"/>
      <c r="U105" s="142"/>
      <c r="V105" s="114"/>
      <c r="W105" s="143"/>
      <c r="X105" s="114"/>
      <c r="Y105" s="114"/>
      <c r="Z105" s="113"/>
      <c r="AA105" s="114"/>
      <c r="AB105" s="114"/>
    </row>
    <row r="106" spans="16:28" ht="15">
      <c r="P106" s="186"/>
      <c r="Q106" s="187"/>
      <c r="R106" s="187"/>
      <c r="S106" s="187"/>
      <c r="T106" s="187"/>
      <c r="U106" s="142"/>
      <c r="V106" s="114"/>
      <c r="W106" s="143"/>
      <c r="X106" s="114"/>
      <c r="Y106" s="114"/>
      <c r="Z106" s="113"/>
      <c r="AA106" s="114"/>
      <c r="AB106" s="114"/>
    </row>
    <row r="107" spans="16:28" ht="15">
      <c r="P107" s="186"/>
      <c r="Q107" s="187"/>
      <c r="R107" s="187"/>
      <c r="S107" s="187"/>
      <c r="T107" s="187"/>
      <c r="U107" s="142"/>
      <c r="V107" s="114"/>
      <c r="W107" s="143"/>
      <c r="X107" s="114"/>
      <c r="Y107" s="114"/>
      <c r="Z107" s="113"/>
      <c r="AA107" s="114"/>
      <c r="AB107" s="114"/>
    </row>
    <row r="108" spans="16:28" ht="15">
      <c r="P108" s="186"/>
      <c r="Q108" s="187"/>
      <c r="R108" s="187"/>
      <c r="S108" s="187"/>
      <c r="T108" s="187"/>
      <c r="U108" s="142"/>
      <c r="V108" s="114"/>
      <c r="W108" s="143"/>
      <c r="X108" s="114"/>
      <c r="Y108" s="114"/>
      <c r="Z108" s="113"/>
      <c r="AA108" s="114"/>
      <c r="AB108" s="114"/>
    </row>
    <row r="109" spans="16:28" ht="15">
      <c r="P109" s="186"/>
      <c r="Q109" s="187"/>
      <c r="R109" s="187"/>
      <c r="S109" s="187"/>
      <c r="T109" s="187"/>
      <c r="U109" s="142"/>
      <c r="V109" s="114"/>
      <c r="W109" s="143"/>
      <c r="X109" s="114"/>
      <c r="Y109" s="114"/>
      <c r="Z109" s="113"/>
      <c r="AA109" s="114"/>
      <c r="AB109" s="114"/>
    </row>
    <row r="110" spans="16:28" ht="15">
      <c r="P110" s="186"/>
      <c r="Q110" s="187"/>
      <c r="R110" s="187"/>
      <c r="S110" s="187"/>
      <c r="T110" s="187"/>
      <c r="U110" s="142"/>
      <c r="V110" s="114"/>
      <c r="W110" s="143"/>
      <c r="X110" s="114"/>
      <c r="Y110" s="114"/>
      <c r="Z110" s="113"/>
      <c r="AA110" s="114"/>
      <c r="AB110" s="114"/>
    </row>
    <row r="111" spans="16:28" ht="15">
      <c r="P111" s="186"/>
      <c r="Q111" s="187"/>
      <c r="R111" s="187"/>
      <c r="S111" s="187"/>
      <c r="T111" s="187"/>
      <c r="U111" s="142"/>
      <c r="V111" s="114"/>
      <c r="W111" s="143"/>
      <c r="X111" s="114"/>
      <c r="Y111" s="114"/>
      <c r="Z111" s="113"/>
      <c r="AA111" s="114"/>
      <c r="AB111" s="114"/>
    </row>
    <row r="112" spans="16:28" ht="15">
      <c r="P112" s="186"/>
      <c r="Q112" s="187"/>
      <c r="R112" s="187"/>
      <c r="S112" s="187"/>
      <c r="T112" s="187"/>
      <c r="U112" s="142"/>
      <c r="V112" s="114"/>
      <c r="W112" s="143"/>
      <c r="X112" s="114"/>
      <c r="Y112" s="114"/>
      <c r="Z112" s="113"/>
      <c r="AA112" s="114"/>
      <c r="AB112" s="114"/>
    </row>
    <row r="113" spans="16:28" ht="15">
      <c r="P113" s="186"/>
      <c r="Q113" s="187"/>
      <c r="R113" s="187"/>
      <c r="S113" s="187"/>
      <c r="T113" s="187"/>
      <c r="U113" s="142"/>
      <c r="V113" s="114"/>
      <c r="W113" s="143"/>
      <c r="X113" s="114"/>
      <c r="Y113" s="114"/>
      <c r="Z113" s="113"/>
      <c r="AA113" s="114"/>
      <c r="AB113" s="114"/>
    </row>
    <row r="114" spans="16:28" ht="15">
      <c r="P114" s="186"/>
      <c r="Q114" s="187"/>
      <c r="R114" s="187"/>
      <c r="S114" s="187"/>
      <c r="T114" s="187"/>
      <c r="U114" s="142"/>
      <c r="V114" s="114"/>
      <c r="W114" s="143"/>
      <c r="X114" s="114"/>
      <c r="Y114" s="114"/>
      <c r="Z114" s="113"/>
      <c r="AA114" s="114"/>
      <c r="AB114" s="114"/>
    </row>
    <row r="115" spans="16:28" ht="15">
      <c r="P115" s="186"/>
      <c r="Q115" s="187"/>
      <c r="R115" s="187"/>
      <c r="S115" s="187"/>
      <c r="T115" s="187"/>
      <c r="U115" s="142"/>
      <c r="V115" s="114"/>
      <c r="W115" s="143"/>
      <c r="X115" s="114"/>
      <c r="Y115" s="114"/>
      <c r="Z115" s="113"/>
      <c r="AA115" s="114"/>
      <c r="AB115" s="114"/>
    </row>
    <row r="116" spans="16:28" ht="15">
      <c r="P116" s="186"/>
      <c r="Q116" s="187"/>
      <c r="R116" s="187"/>
      <c r="S116" s="187"/>
      <c r="T116" s="187"/>
      <c r="U116" s="142"/>
      <c r="V116" s="114"/>
      <c r="W116" s="143"/>
      <c r="X116" s="114"/>
      <c r="Y116" s="114"/>
      <c r="Z116" s="113"/>
      <c r="AA116" s="114"/>
      <c r="AB116" s="114"/>
    </row>
    <row r="117" spans="16:28" ht="15">
      <c r="P117" s="186"/>
      <c r="Q117" s="187"/>
      <c r="R117" s="187"/>
      <c r="S117" s="187"/>
      <c r="T117" s="187"/>
      <c r="U117" s="142"/>
      <c r="V117" s="114"/>
      <c r="W117" s="143"/>
      <c r="X117" s="114"/>
      <c r="Y117" s="114"/>
      <c r="Z117" s="113"/>
      <c r="AA117" s="114"/>
      <c r="AB117" s="114"/>
    </row>
    <row r="118" spans="16:28" ht="15">
      <c r="P118" s="186"/>
      <c r="Q118" s="187"/>
      <c r="R118" s="187"/>
      <c r="S118" s="187"/>
      <c r="T118" s="187"/>
      <c r="U118" s="142"/>
      <c r="V118" s="114"/>
      <c r="W118" s="143"/>
      <c r="X118" s="114"/>
      <c r="Y118" s="114"/>
      <c r="Z118" s="113"/>
      <c r="AA118" s="114"/>
      <c r="AB118" s="114"/>
    </row>
    <row r="119" spans="16:28" ht="15">
      <c r="P119" s="186"/>
      <c r="Q119" s="187"/>
      <c r="R119" s="187"/>
      <c r="S119" s="187"/>
      <c r="T119" s="187"/>
      <c r="U119" s="142"/>
      <c r="V119" s="114"/>
      <c r="W119" s="143"/>
      <c r="X119" s="114"/>
      <c r="Y119" s="114"/>
      <c r="Z119" s="113"/>
      <c r="AA119" s="114"/>
      <c r="AB119" s="114"/>
    </row>
    <row r="120" spans="16:28" ht="15">
      <c r="P120" s="186"/>
      <c r="Q120" s="187"/>
      <c r="R120" s="187"/>
      <c r="S120" s="187"/>
      <c r="T120" s="187"/>
      <c r="U120" s="142"/>
      <c r="V120" s="114"/>
      <c r="W120" s="143"/>
      <c r="X120" s="114"/>
      <c r="Y120" s="114"/>
      <c r="Z120" s="113"/>
      <c r="AA120" s="114"/>
      <c r="AB120" s="114"/>
    </row>
    <row r="121" spans="16:28" ht="15">
      <c r="P121" s="186"/>
      <c r="Q121" s="187"/>
      <c r="R121" s="187"/>
      <c r="S121" s="187"/>
      <c r="T121" s="187"/>
      <c r="U121" s="142"/>
      <c r="V121" s="114"/>
      <c r="W121" s="143"/>
      <c r="X121" s="114"/>
      <c r="Y121" s="114"/>
      <c r="Z121" s="113"/>
      <c r="AA121" s="114"/>
      <c r="AB121" s="114"/>
    </row>
    <row r="122" spans="16:28" ht="15">
      <c r="P122" s="186"/>
      <c r="Q122" s="187"/>
      <c r="R122" s="187"/>
      <c r="S122" s="187"/>
      <c r="T122" s="187"/>
      <c r="U122" s="142"/>
      <c r="V122" s="114"/>
      <c r="W122" s="143"/>
      <c r="X122" s="114"/>
      <c r="Y122" s="114"/>
      <c r="Z122" s="113"/>
      <c r="AA122" s="114"/>
      <c r="AB122" s="114"/>
    </row>
    <row r="123" spans="16:28" ht="15">
      <c r="P123" s="186"/>
      <c r="Q123" s="187"/>
      <c r="R123" s="187"/>
      <c r="S123" s="187"/>
      <c r="T123" s="187"/>
      <c r="U123" s="142"/>
      <c r="V123" s="114"/>
      <c r="W123" s="143"/>
      <c r="X123" s="114"/>
      <c r="Y123" s="114"/>
      <c r="Z123" s="113"/>
      <c r="AA123" s="114"/>
      <c r="AB123" s="114"/>
    </row>
    <row r="124" spans="16:28" ht="15">
      <c r="P124" s="186"/>
      <c r="Q124" s="187"/>
      <c r="R124" s="187"/>
      <c r="S124" s="187"/>
      <c r="T124" s="187"/>
      <c r="U124" s="142"/>
      <c r="V124" s="114"/>
      <c r="W124" s="143"/>
      <c r="X124" s="114"/>
      <c r="Y124" s="114"/>
      <c r="Z124" s="113"/>
      <c r="AA124" s="114"/>
      <c r="AB124" s="114"/>
    </row>
    <row r="125" spans="16:28" ht="15">
      <c r="P125" s="186"/>
      <c r="Q125" s="187"/>
      <c r="R125" s="187"/>
      <c r="S125" s="187"/>
      <c r="T125" s="187"/>
      <c r="U125" s="142"/>
      <c r="V125" s="114"/>
      <c r="W125" s="143"/>
      <c r="X125" s="114"/>
      <c r="Y125" s="114"/>
      <c r="Z125" s="113"/>
      <c r="AA125" s="114"/>
      <c r="AB125" s="114"/>
    </row>
    <row r="126" spans="16:28" ht="15">
      <c r="P126" s="186"/>
      <c r="Q126" s="187"/>
      <c r="R126" s="187"/>
      <c r="S126" s="187"/>
      <c r="T126" s="187"/>
      <c r="U126" s="142"/>
      <c r="V126" s="114"/>
      <c r="W126" s="143"/>
      <c r="X126" s="114"/>
      <c r="Y126" s="114"/>
      <c r="Z126" s="113"/>
      <c r="AA126" s="114"/>
      <c r="AB126" s="114"/>
    </row>
    <row r="127" spans="16:28" ht="15">
      <c r="P127" s="186"/>
      <c r="Q127" s="187"/>
      <c r="R127" s="187"/>
      <c r="S127" s="187"/>
      <c r="T127" s="187"/>
      <c r="U127" s="142"/>
      <c r="V127" s="114"/>
      <c r="W127" s="143"/>
      <c r="X127" s="114"/>
      <c r="Y127" s="114"/>
      <c r="Z127" s="113"/>
      <c r="AA127" s="114"/>
      <c r="AB127" s="114"/>
    </row>
    <row r="128" spans="16:28" ht="15">
      <c r="P128" s="186"/>
      <c r="Q128" s="187"/>
      <c r="R128" s="187"/>
      <c r="S128" s="187"/>
      <c r="T128" s="187"/>
      <c r="U128" s="142"/>
      <c r="V128" s="114"/>
      <c r="W128" s="143"/>
      <c r="X128" s="114"/>
      <c r="Y128" s="114"/>
      <c r="Z128" s="113"/>
      <c r="AA128" s="114"/>
      <c r="AB128" s="114"/>
    </row>
    <row r="129" spans="16:28" ht="15">
      <c r="P129" s="186"/>
      <c r="Q129" s="187"/>
      <c r="R129" s="187"/>
      <c r="S129" s="187"/>
      <c r="T129" s="187"/>
      <c r="U129" s="142"/>
      <c r="V129" s="114"/>
      <c r="W129" s="143"/>
      <c r="X129" s="114"/>
      <c r="Y129" s="114"/>
      <c r="Z129" s="113"/>
      <c r="AA129" s="114"/>
      <c r="AB129" s="114"/>
    </row>
    <row r="130" spans="16:28" ht="15">
      <c r="P130" s="186"/>
      <c r="Q130" s="187"/>
      <c r="R130" s="187"/>
      <c r="S130" s="187"/>
      <c r="T130" s="187"/>
      <c r="U130" s="142"/>
      <c r="V130" s="114"/>
      <c r="W130" s="143"/>
      <c r="X130" s="114"/>
      <c r="Y130" s="114"/>
      <c r="Z130" s="113"/>
      <c r="AA130" s="114"/>
      <c r="AB130" s="114"/>
    </row>
    <row r="131" spans="16:28" ht="15">
      <c r="P131" s="186"/>
      <c r="Q131" s="187"/>
      <c r="R131" s="187"/>
      <c r="S131" s="187"/>
      <c r="T131" s="187"/>
      <c r="U131" s="142"/>
      <c r="V131" s="114"/>
      <c r="W131" s="143"/>
      <c r="X131" s="114"/>
      <c r="Y131" s="114"/>
      <c r="Z131" s="113"/>
      <c r="AA131" s="114"/>
      <c r="AB131" s="114"/>
    </row>
    <row r="132" spans="16:28" ht="15">
      <c r="P132" s="186"/>
      <c r="Q132" s="187"/>
      <c r="R132" s="187"/>
      <c r="S132" s="187"/>
      <c r="T132" s="187"/>
      <c r="U132" s="142"/>
      <c r="V132" s="114"/>
      <c r="W132" s="143"/>
      <c r="X132" s="114"/>
      <c r="Y132" s="114"/>
      <c r="Z132" s="113"/>
      <c r="AA132" s="114"/>
      <c r="AB132" s="114"/>
    </row>
    <row r="133" spans="16:28" ht="15">
      <c r="P133" s="186"/>
      <c r="Q133" s="187"/>
      <c r="R133" s="187"/>
      <c r="S133" s="187"/>
      <c r="T133" s="187"/>
      <c r="U133" s="142"/>
      <c r="V133" s="114"/>
      <c r="W133" s="143"/>
      <c r="X133" s="114"/>
      <c r="Y133" s="114"/>
      <c r="Z133" s="113"/>
      <c r="AA133" s="114"/>
      <c r="AB133" s="114"/>
    </row>
    <row r="134" spans="16:28" ht="15">
      <c r="P134" s="186"/>
      <c r="Q134" s="187"/>
      <c r="R134" s="187"/>
      <c r="S134" s="187"/>
      <c r="T134" s="187"/>
      <c r="U134" s="142"/>
      <c r="V134" s="114"/>
      <c r="W134" s="143"/>
      <c r="X134" s="114"/>
      <c r="Y134" s="114"/>
      <c r="Z134" s="113"/>
      <c r="AA134" s="114"/>
      <c r="AB134" s="114"/>
    </row>
    <row r="135" spans="16:28" ht="15">
      <c r="P135" s="186"/>
      <c r="Q135" s="187"/>
      <c r="R135" s="187"/>
      <c r="S135" s="187"/>
      <c r="T135" s="187"/>
      <c r="U135" s="142"/>
      <c r="V135" s="114"/>
      <c r="W135" s="143"/>
      <c r="X135" s="114"/>
      <c r="Y135" s="114"/>
      <c r="Z135" s="113"/>
      <c r="AA135" s="114"/>
      <c r="AB135" s="114"/>
    </row>
    <row r="136" spans="16:28" ht="15">
      <c r="P136" s="186"/>
      <c r="Q136" s="187"/>
      <c r="R136" s="187"/>
      <c r="S136" s="187"/>
      <c r="T136" s="187"/>
      <c r="U136" s="142"/>
      <c r="V136" s="114"/>
      <c r="W136" s="143"/>
      <c r="X136" s="114"/>
      <c r="Y136" s="114"/>
      <c r="Z136" s="113"/>
      <c r="AA136" s="114"/>
      <c r="AB136" s="114"/>
    </row>
    <row r="137" spans="16:28" ht="15">
      <c r="P137" s="186"/>
      <c r="Q137" s="187"/>
      <c r="R137" s="187"/>
      <c r="S137" s="187"/>
      <c r="T137" s="187"/>
      <c r="U137" s="142"/>
      <c r="V137" s="114"/>
      <c r="W137" s="143"/>
      <c r="X137" s="114"/>
      <c r="Y137" s="114"/>
      <c r="Z137" s="113"/>
      <c r="AA137" s="114"/>
      <c r="AB137" s="114"/>
    </row>
    <row r="138" spans="16:28" ht="15">
      <c r="P138" s="186"/>
      <c r="Q138" s="187"/>
      <c r="R138" s="187"/>
      <c r="S138" s="187"/>
      <c r="T138" s="187"/>
      <c r="U138" s="142"/>
      <c r="V138" s="114"/>
      <c r="W138" s="143"/>
      <c r="X138" s="114"/>
      <c r="Y138" s="114"/>
      <c r="Z138" s="113"/>
      <c r="AA138" s="114"/>
      <c r="AB138" s="114"/>
    </row>
    <row r="139" spans="16:28" ht="15">
      <c r="P139" s="186"/>
      <c r="Q139" s="187"/>
      <c r="R139" s="187"/>
      <c r="S139" s="187"/>
      <c r="T139" s="187"/>
      <c r="U139" s="142"/>
      <c r="V139" s="114"/>
      <c r="W139" s="143"/>
      <c r="X139" s="114"/>
      <c r="Y139" s="114"/>
      <c r="Z139" s="113"/>
      <c r="AA139" s="114"/>
      <c r="AB139" s="114"/>
    </row>
    <row r="140" spans="16:28" ht="15">
      <c r="P140" s="186"/>
      <c r="Q140" s="187"/>
      <c r="R140" s="187"/>
      <c r="S140" s="187"/>
      <c r="T140" s="187"/>
      <c r="U140" s="142"/>
      <c r="V140" s="114"/>
      <c r="W140" s="143"/>
      <c r="X140" s="114"/>
      <c r="Y140" s="114"/>
      <c r="Z140" s="113"/>
      <c r="AA140" s="114"/>
      <c r="AB140" s="114"/>
    </row>
    <row r="141" spans="16:28" ht="15">
      <c r="P141" s="186"/>
      <c r="Q141" s="187"/>
      <c r="R141" s="187"/>
      <c r="S141" s="187"/>
      <c r="T141" s="187"/>
      <c r="U141" s="142"/>
      <c r="V141" s="114"/>
      <c r="W141" s="143"/>
      <c r="X141" s="114"/>
      <c r="Y141" s="114"/>
      <c r="Z141" s="113"/>
      <c r="AA141" s="114"/>
      <c r="AB141" s="114"/>
    </row>
    <row r="142" spans="16:28" ht="15">
      <c r="P142" s="186"/>
      <c r="Q142" s="187"/>
      <c r="R142" s="187"/>
      <c r="S142" s="187"/>
      <c r="T142" s="187"/>
      <c r="U142" s="142"/>
      <c r="V142" s="114"/>
      <c r="W142" s="143"/>
      <c r="X142" s="114"/>
      <c r="Y142" s="114"/>
      <c r="Z142" s="113"/>
      <c r="AA142" s="114"/>
      <c r="AB142" s="114"/>
    </row>
    <row r="143" spans="16:28" ht="15">
      <c r="P143" s="186"/>
      <c r="Q143" s="187"/>
      <c r="R143" s="187"/>
      <c r="S143" s="187"/>
      <c r="T143" s="187"/>
      <c r="U143" s="142"/>
      <c r="V143" s="114"/>
      <c r="W143" s="143"/>
      <c r="X143" s="114"/>
      <c r="Y143" s="114"/>
      <c r="Z143" s="113"/>
      <c r="AA143" s="114"/>
      <c r="AB143" s="114"/>
    </row>
    <row r="144" spans="16:28" ht="15">
      <c r="P144" s="186"/>
      <c r="Q144" s="187"/>
      <c r="R144" s="187"/>
      <c r="S144" s="187"/>
      <c r="T144" s="187"/>
      <c r="U144" s="142"/>
      <c r="V144" s="114"/>
      <c r="W144" s="143"/>
      <c r="X144" s="114"/>
      <c r="Y144" s="114"/>
      <c r="Z144" s="113"/>
      <c r="AA144" s="114"/>
      <c r="AB144" s="114"/>
    </row>
    <row r="145" spans="16:28" ht="15">
      <c r="P145" s="186"/>
      <c r="Q145" s="187"/>
      <c r="R145" s="187"/>
      <c r="S145" s="187"/>
      <c r="T145" s="187"/>
      <c r="U145" s="142"/>
      <c r="V145" s="114"/>
      <c r="W145" s="143"/>
      <c r="X145" s="114"/>
      <c r="Y145" s="114"/>
      <c r="Z145" s="113"/>
      <c r="AA145" s="114"/>
      <c r="AB145" s="114"/>
    </row>
    <row r="146" spans="16:28" ht="15">
      <c r="P146" s="186"/>
      <c r="Q146" s="187"/>
      <c r="R146" s="187"/>
      <c r="S146" s="187"/>
      <c r="T146" s="187"/>
      <c r="U146" s="142"/>
      <c r="V146" s="114"/>
      <c r="W146" s="143"/>
      <c r="X146" s="114"/>
      <c r="Y146" s="114"/>
      <c r="Z146" s="113"/>
      <c r="AA146" s="114"/>
      <c r="AB146" s="114"/>
    </row>
    <row r="147" spans="16:28" ht="15">
      <c r="P147" s="186"/>
      <c r="Q147" s="187"/>
      <c r="R147" s="187"/>
      <c r="S147" s="187"/>
      <c r="T147" s="187"/>
      <c r="U147" s="142"/>
      <c r="V147" s="114"/>
      <c r="W147" s="143"/>
      <c r="X147" s="114"/>
      <c r="Y147" s="114"/>
      <c r="Z147" s="113"/>
      <c r="AA147" s="114"/>
      <c r="AB147" s="114"/>
    </row>
    <row r="148" spans="16:28" ht="15">
      <c r="P148" s="186"/>
      <c r="Q148" s="187"/>
      <c r="R148" s="187"/>
      <c r="S148" s="187"/>
      <c r="T148" s="187"/>
      <c r="U148" s="142"/>
      <c r="V148" s="114"/>
      <c r="W148" s="143"/>
      <c r="X148" s="114"/>
      <c r="Y148" s="114"/>
      <c r="Z148" s="113"/>
      <c r="AA148" s="114"/>
      <c r="AB148" s="114"/>
    </row>
    <row r="149" spans="16:28" ht="15">
      <c r="P149" s="186"/>
      <c r="Q149" s="187"/>
      <c r="R149" s="187"/>
      <c r="S149" s="187"/>
      <c r="T149" s="187"/>
      <c r="U149" s="142"/>
      <c r="V149" s="114"/>
      <c r="W149" s="143"/>
      <c r="X149" s="114"/>
      <c r="Y149" s="114"/>
      <c r="Z149" s="113"/>
      <c r="AA149" s="114"/>
      <c r="AB149" s="114"/>
    </row>
    <row r="150" spans="16:28" ht="15">
      <c r="P150" s="186"/>
      <c r="Q150" s="187"/>
      <c r="R150" s="187"/>
      <c r="S150" s="187"/>
      <c r="T150" s="187"/>
      <c r="U150" s="142"/>
      <c r="V150" s="114"/>
      <c r="W150" s="143"/>
      <c r="X150" s="114"/>
      <c r="Y150" s="114"/>
      <c r="Z150" s="113"/>
      <c r="AA150" s="114"/>
      <c r="AB150" s="114"/>
    </row>
    <row r="151" spans="16:28" ht="15">
      <c r="P151" s="186"/>
      <c r="Q151" s="187"/>
      <c r="R151" s="187"/>
      <c r="S151" s="187"/>
      <c r="T151" s="187"/>
      <c r="U151" s="142"/>
      <c r="V151" s="114"/>
      <c r="W151" s="143"/>
      <c r="X151" s="114"/>
      <c r="Y151" s="114"/>
      <c r="Z151" s="113"/>
      <c r="AA151" s="114"/>
      <c r="AB151" s="114"/>
    </row>
    <row r="152" spans="16:28" ht="15">
      <c r="P152" s="186"/>
      <c r="Q152" s="187"/>
      <c r="R152" s="187"/>
      <c r="S152" s="187"/>
      <c r="T152" s="187"/>
      <c r="U152" s="142"/>
      <c r="V152" s="114"/>
      <c r="W152" s="143"/>
      <c r="X152" s="114"/>
      <c r="Y152" s="114"/>
      <c r="Z152" s="113"/>
      <c r="AA152" s="114"/>
      <c r="AB152" s="114"/>
    </row>
    <row r="153" spans="16:28" ht="15">
      <c r="P153" s="186"/>
      <c r="Q153" s="187"/>
      <c r="R153" s="187"/>
      <c r="S153" s="187"/>
      <c r="T153" s="187"/>
      <c r="U153" s="142"/>
      <c r="V153" s="114"/>
      <c r="W153" s="143"/>
      <c r="X153" s="114"/>
      <c r="Y153" s="114"/>
      <c r="Z153" s="113"/>
      <c r="AA153" s="114"/>
      <c r="AB153" s="114"/>
    </row>
    <row r="154" spans="16:28" ht="15">
      <c r="P154" s="186"/>
      <c r="Q154" s="187"/>
      <c r="R154" s="187"/>
      <c r="S154" s="187"/>
      <c r="T154" s="187"/>
      <c r="U154" s="142"/>
      <c r="V154" s="114"/>
      <c r="W154" s="143"/>
      <c r="X154" s="114"/>
      <c r="Y154" s="114"/>
      <c r="Z154" s="113"/>
      <c r="AA154" s="114"/>
      <c r="AB154" s="114"/>
    </row>
    <row r="155" spans="16:28" ht="15">
      <c r="P155" s="186"/>
      <c r="Q155" s="187"/>
      <c r="R155" s="187"/>
      <c r="S155" s="187"/>
      <c r="T155" s="187"/>
      <c r="U155" s="142"/>
      <c r="V155" s="114"/>
      <c r="W155" s="143"/>
      <c r="X155" s="114"/>
      <c r="Y155" s="114"/>
      <c r="Z155" s="113"/>
      <c r="AA155" s="114"/>
      <c r="AB155" s="114"/>
    </row>
    <row r="156" spans="16:28" ht="15">
      <c r="P156" s="186"/>
      <c r="Q156" s="187"/>
      <c r="R156" s="187"/>
      <c r="S156" s="187"/>
      <c r="T156" s="187"/>
      <c r="U156" s="142"/>
      <c r="V156" s="114"/>
      <c r="W156" s="143"/>
      <c r="X156" s="114"/>
      <c r="Y156" s="114"/>
      <c r="Z156" s="113"/>
      <c r="AA156" s="114"/>
      <c r="AB156" s="114"/>
    </row>
    <row r="157" spans="16:28" ht="15">
      <c r="P157" s="186"/>
      <c r="Q157" s="187"/>
      <c r="R157" s="187"/>
      <c r="S157" s="187"/>
      <c r="T157" s="187"/>
      <c r="U157" s="142"/>
      <c r="V157" s="114"/>
      <c r="W157" s="143"/>
      <c r="X157" s="114"/>
      <c r="Y157" s="114"/>
      <c r="Z157" s="113"/>
      <c r="AA157" s="114"/>
      <c r="AB157" s="114"/>
    </row>
    <row r="158" spans="16:28" ht="15">
      <c r="P158" s="186"/>
      <c r="Q158" s="187"/>
      <c r="R158" s="187"/>
      <c r="S158" s="187"/>
      <c r="T158" s="187"/>
      <c r="U158" s="142"/>
      <c r="V158" s="114"/>
      <c r="W158" s="143"/>
      <c r="X158" s="114"/>
      <c r="Y158" s="114"/>
      <c r="Z158" s="113"/>
      <c r="AA158" s="114"/>
      <c r="AB158" s="114"/>
    </row>
    <row r="159" spans="16:28" ht="15">
      <c r="P159" s="186"/>
      <c r="Q159" s="187"/>
      <c r="R159" s="187"/>
      <c r="S159" s="187"/>
      <c r="T159" s="187"/>
      <c r="U159" s="142"/>
      <c r="V159" s="114"/>
      <c r="W159" s="143"/>
      <c r="X159" s="114"/>
      <c r="Y159" s="114"/>
      <c r="Z159" s="113"/>
      <c r="AA159" s="114"/>
      <c r="AB159" s="114"/>
    </row>
    <row r="160" spans="16:28" ht="15">
      <c r="P160" s="186"/>
      <c r="Q160" s="187"/>
      <c r="R160" s="187"/>
      <c r="S160" s="187"/>
      <c r="T160" s="187"/>
      <c r="U160" s="142"/>
      <c r="V160" s="114"/>
      <c r="W160" s="143"/>
      <c r="X160" s="114"/>
      <c r="Y160" s="114"/>
      <c r="Z160" s="113"/>
      <c r="AA160" s="114"/>
      <c r="AB160" s="114"/>
    </row>
    <row r="161" spans="16:28" ht="15">
      <c r="P161" s="186"/>
      <c r="Q161" s="187"/>
      <c r="R161" s="187"/>
      <c r="S161" s="187"/>
      <c r="T161" s="187"/>
      <c r="U161" s="142"/>
      <c r="V161" s="114"/>
      <c r="W161" s="143"/>
      <c r="X161" s="114"/>
      <c r="Y161" s="114"/>
      <c r="Z161" s="113"/>
      <c r="AA161" s="114"/>
      <c r="AB161" s="114"/>
    </row>
    <row r="162" spans="16:28" ht="15">
      <c r="P162" s="186"/>
      <c r="Q162" s="187"/>
      <c r="R162" s="187"/>
      <c r="S162" s="187"/>
      <c r="T162" s="187"/>
      <c r="U162" s="142"/>
      <c r="V162" s="114"/>
      <c r="W162" s="143"/>
      <c r="X162" s="114"/>
      <c r="Y162" s="114"/>
      <c r="Z162" s="113"/>
      <c r="AA162" s="114"/>
      <c r="AB162" s="114"/>
    </row>
    <row r="163" spans="16:28" ht="15">
      <c r="P163" s="186"/>
      <c r="Q163" s="187"/>
      <c r="R163" s="187"/>
      <c r="S163" s="187"/>
      <c r="T163" s="187"/>
      <c r="U163" s="142"/>
      <c r="V163" s="114"/>
      <c r="W163" s="143"/>
      <c r="X163" s="114"/>
      <c r="Y163" s="114"/>
      <c r="Z163" s="113"/>
      <c r="AA163" s="114"/>
      <c r="AB163" s="114"/>
    </row>
    <row r="164" spans="16:28" ht="15">
      <c r="P164" s="186"/>
      <c r="Q164" s="187"/>
      <c r="R164" s="187"/>
      <c r="S164" s="187"/>
      <c r="T164" s="187"/>
      <c r="U164" s="142"/>
      <c r="V164" s="114"/>
      <c r="W164" s="143"/>
      <c r="X164" s="114"/>
      <c r="Y164" s="114"/>
      <c r="Z164" s="113"/>
      <c r="AA164" s="114"/>
      <c r="AB164" s="114"/>
    </row>
    <row r="165" spans="16:28" ht="15">
      <c r="P165" s="186"/>
      <c r="Q165" s="187"/>
      <c r="R165" s="187"/>
      <c r="S165" s="187"/>
      <c r="T165" s="187"/>
      <c r="U165" s="142"/>
      <c r="V165" s="114"/>
      <c r="W165" s="143"/>
      <c r="X165" s="114"/>
      <c r="Y165" s="114"/>
      <c r="Z165" s="113"/>
      <c r="AA165" s="114"/>
      <c r="AB165" s="114"/>
    </row>
    <row r="166" spans="16:28" ht="15">
      <c r="P166" s="186"/>
      <c r="Q166" s="187"/>
      <c r="R166" s="187"/>
      <c r="S166" s="187"/>
      <c r="T166" s="187"/>
      <c r="U166" s="142"/>
      <c r="V166" s="114"/>
      <c r="W166" s="143"/>
      <c r="X166" s="114"/>
      <c r="Y166" s="114"/>
      <c r="Z166" s="113"/>
      <c r="AA166" s="114"/>
      <c r="AB166" s="114"/>
    </row>
    <row r="167" spans="16:28" ht="15">
      <c r="P167" s="186"/>
      <c r="Q167" s="187"/>
      <c r="R167" s="187"/>
      <c r="S167" s="187"/>
      <c r="T167" s="187"/>
      <c r="U167" s="142"/>
      <c r="V167" s="114"/>
      <c r="W167" s="143"/>
      <c r="X167" s="114"/>
      <c r="Y167" s="114"/>
      <c r="Z167" s="113"/>
      <c r="AA167" s="114"/>
      <c r="AB167" s="114"/>
    </row>
    <row r="168" spans="16:28" ht="15">
      <c r="P168" s="186"/>
      <c r="Q168" s="187"/>
      <c r="R168" s="187"/>
      <c r="S168" s="187"/>
      <c r="T168" s="187"/>
      <c r="U168" s="142"/>
      <c r="V168" s="114"/>
      <c r="W168" s="143"/>
      <c r="X168" s="114"/>
      <c r="Y168" s="114"/>
      <c r="Z168" s="113"/>
      <c r="AA168" s="114"/>
      <c r="AB168" s="114"/>
    </row>
    <row r="169" spans="16:28" ht="15">
      <c r="P169" s="186"/>
      <c r="Q169" s="187"/>
      <c r="R169" s="187"/>
      <c r="S169" s="187"/>
      <c r="T169" s="187"/>
      <c r="U169" s="142"/>
      <c r="V169" s="114"/>
      <c r="W169" s="143"/>
      <c r="X169" s="114"/>
      <c r="Y169" s="114"/>
      <c r="Z169" s="113"/>
      <c r="AA169" s="114"/>
      <c r="AB169" s="114"/>
    </row>
    <row r="170" spans="16:28" ht="15">
      <c r="P170" s="186"/>
      <c r="Q170" s="187"/>
      <c r="R170" s="187"/>
      <c r="S170" s="187"/>
      <c r="T170" s="187"/>
      <c r="U170" s="142"/>
      <c r="V170" s="114"/>
      <c r="W170" s="143"/>
      <c r="X170" s="114"/>
      <c r="Y170" s="114"/>
      <c r="Z170" s="113"/>
      <c r="AA170" s="114"/>
      <c r="AB170" s="114"/>
    </row>
    <row r="171" spans="16:28" ht="15">
      <c r="P171" s="186"/>
      <c r="Q171" s="187"/>
      <c r="R171" s="187"/>
      <c r="S171" s="187"/>
      <c r="T171" s="187"/>
      <c r="U171" s="142"/>
      <c r="V171" s="114"/>
      <c r="W171" s="143"/>
      <c r="X171" s="114"/>
      <c r="Y171" s="114"/>
      <c r="Z171" s="113"/>
      <c r="AA171" s="114"/>
      <c r="AB171" s="114"/>
    </row>
    <row r="172" spans="16:28" ht="15">
      <c r="P172" s="186"/>
      <c r="Q172" s="187"/>
      <c r="R172" s="187"/>
      <c r="S172" s="187"/>
      <c r="T172" s="187"/>
      <c r="U172" s="142"/>
      <c r="V172" s="114"/>
      <c r="W172" s="143"/>
      <c r="X172" s="114"/>
      <c r="Y172" s="114"/>
      <c r="Z172" s="113"/>
      <c r="AA172" s="114"/>
      <c r="AB172" s="114"/>
    </row>
    <row r="173" spans="16:28" ht="15">
      <c r="P173" s="186"/>
      <c r="Q173" s="187"/>
      <c r="R173" s="187"/>
      <c r="S173" s="187"/>
      <c r="T173" s="187"/>
      <c r="U173" s="142"/>
      <c r="V173" s="114"/>
      <c r="W173" s="143"/>
      <c r="X173" s="114"/>
      <c r="Y173" s="114"/>
      <c r="Z173" s="113"/>
      <c r="AA173" s="114"/>
      <c r="AB173" s="114"/>
    </row>
    <row r="174" spans="16:28" ht="15">
      <c r="P174" s="186"/>
      <c r="Q174" s="187"/>
      <c r="R174" s="187"/>
      <c r="S174" s="187"/>
      <c r="T174" s="187"/>
      <c r="U174" s="142"/>
      <c r="V174" s="114"/>
      <c r="W174" s="143"/>
      <c r="X174" s="114"/>
      <c r="Y174" s="114"/>
      <c r="Z174" s="113"/>
      <c r="AA174" s="114"/>
      <c r="AB174" s="114"/>
    </row>
    <row r="175" spans="16:28" ht="15">
      <c r="P175" s="186"/>
      <c r="Q175" s="187"/>
      <c r="R175" s="187"/>
      <c r="S175" s="187"/>
      <c r="T175" s="187"/>
      <c r="U175" s="142"/>
      <c r="V175" s="114"/>
      <c r="W175" s="143"/>
      <c r="X175" s="114"/>
      <c r="Y175" s="114"/>
      <c r="Z175" s="113"/>
      <c r="AA175" s="114"/>
      <c r="AB175" s="114"/>
    </row>
    <row r="176" spans="16:28" ht="15">
      <c r="P176" s="186"/>
      <c r="Q176" s="187"/>
      <c r="R176" s="187"/>
      <c r="S176" s="187"/>
      <c r="T176" s="187"/>
      <c r="U176" s="142"/>
      <c r="V176" s="114"/>
      <c r="W176" s="143"/>
      <c r="X176" s="114"/>
      <c r="Y176" s="114"/>
      <c r="Z176" s="113"/>
      <c r="AA176" s="114"/>
      <c r="AB176" s="114"/>
    </row>
    <row r="177" spans="16:28" ht="15">
      <c r="P177" s="186"/>
      <c r="Q177" s="187"/>
      <c r="R177" s="187"/>
      <c r="S177" s="187"/>
      <c r="T177" s="187"/>
      <c r="U177" s="142"/>
      <c r="V177" s="114"/>
      <c r="W177" s="143"/>
      <c r="X177" s="114"/>
      <c r="Y177" s="114"/>
      <c r="Z177" s="113"/>
      <c r="AA177" s="114"/>
      <c r="AB177" s="114"/>
    </row>
    <row r="178" spans="16:28" ht="15">
      <c r="P178" s="186"/>
      <c r="Q178" s="187"/>
      <c r="R178" s="187"/>
      <c r="S178" s="187"/>
      <c r="T178" s="187"/>
      <c r="U178" s="142"/>
      <c r="V178" s="114"/>
      <c r="W178" s="143"/>
      <c r="X178" s="114"/>
      <c r="Y178" s="114"/>
      <c r="Z178" s="113"/>
      <c r="AA178" s="114"/>
      <c r="AB178" s="114"/>
    </row>
    <row r="179" spans="16:28" ht="15">
      <c r="P179" s="186"/>
      <c r="Q179" s="187"/>
      <c r="R179" s="187"/>
      <c r="S179" s="187"/>
      <c r="T179" s="187"/>
      <c r="U179" s="142"/>
      <c r="V179" s="114"/>
      <c r="W179" s="143"/>
      <c r="X179" s="114"/>
      <c r="Y179" s="114"/>
      <c r="Z179" s="113"/>
      <c r="AA179" s="114"/>
      <c r="AB179" s="114"/>
    </row>
    <row r="180" spans="16:26" ht="15">
      <c r="P180" s="186"/>
      <c r="Q180" s="187"/>
      <c r="R180" s="187"/>
      <c r="S180" s="187"/>
      <c r="T180" s="187"/>
      <c r="U180" s="187"/>
      <c r="W180" s="188"/>
      <c r="Z180" s="124"/>
    </row>
    <row r="181" spans="16:26" ht="15">
      <c r="P181" s="186"/>
      <c r="Q181" s="187"/>
      <c r="R181" s="187"/>
      <c r="S181" s="187"/>
      <c r="T181" s="187"/>
      <c r="U181" s="187"/>
      <c r="W181" s="188"/>
      <c r="Z181" s="124"/>
    </row>
    <row r="182" spans="16:26" ht="15">
      <c r="P182" s="186"/>
      <c r="Q182" s="187"/>
      <c r="R182" s="187"/>
      <c r="S182" s="187"/>
      <c r="T182" s="187"/>
      <c r="U182" s="187"/>
      <c r="W182" s="188"/>
      <c r="Z182" s="124"/>
    </row>
    <row r="183" spans="16:26" ht="15">
      <c r="P183" s="186"/>
      <c r="Q183" s="187"/>
      <c r="R183" s="187"/>
      <c r="S183" s="187"/>
      <c r="T183" s="187"/>
      <c r="U183" s="187"/>
      <c r="W183" s="188"/>
      <c r="Z183" s="124"/>
    </row>
    <row r="184" spans="16:26" ht="15">
      <c r="P184" s="186"/>
      <c r="Q184" s="187"/>
      <c r="R184" s="187"/>
      <c r="S184" s="187"/>
      <c r="T184" s="187"/>
      <c r="U184" s="187"/>
      <c r="W184" s="188"/>
      <c r="Z184" s="124"/>
    </row>
    <row r="185" spans="16:26" ht="15">
      <c r="P185" s="186"/>
      <c r="Q185" s="187"/>
      <c r="R185" s="187"/>
      <c r="S185" s="187"/>
      <c r="T185" s="187"/>
      <c r="U185" s="187"/>
      <c r="W185" s="188"/>
      <c r="Z185" s="124"/>
    </row>
    <row r="186" spans="16:26" ht="15">
      <c r="P186" s="186"/>
      <c r="Q186" s="187"/>
      <c r="R186" s="187"/>
      <c r="S186" s="187"/>
      <c r="T186" s="187"/>
      <c r="U186" s="187"/>
      <c r="W186" s="188"/>
      <c r="Z186" s="124"/>
    </row>
    <row r="187" spans="16:26" ht="15">
      <c r="P187" s="186"/>
      <c r="Q187" s="187"/>
      <c r="R187" s="187"/>
      <c r="S187" s="187"/>
      <c r="T187" s="187"/>
      <c r="U187" s="187"/>
      <c r="W187" s="188"/>
      <c r="Z187" s="124"/>
    </row>
    <row r="188" spans="16:26" ht="15">
      <c r="P188" s="186"/>
      <c r="Q188" s="187"/>
      <c r="R188" s="187"/>
      <c r="S188" s="187"/>
      <c r="T188" s="187"/>
      <c r="U188" s="187"/>
      <c r="W188" s="188"/>
      <c r="Z188" s="124"/>
    </row>
    <row r="189" spans="16:26" ht="15">
      <c r="P189" s="186"/>
      <c r="Q189" s="187"/>
      <c r="R189" s="187"/>
      <c r="S189" s="187"/>
      <c r="T189" s="187"/>
      <c r="U189" s="187"/>
      <c r="W189" s="188"/>
      <c r="Z189" s="124"/>
    </row>
    <row r="190" spans="16:26" ht="15">
      <c r="P190" s="186"/>
      <c r="Q190" s="187"/>
      <c r="R190" s="187"/>
      <c r="S190" s="187"/>
      <c r="T190" s="187"/>
      <c r="U190" s="187"/>
      <c r="W190" s="188"/>
      <c r="Z190" s="124"/>
    </row>
    <row r="191" spans="16:26" ht="15">
      <c r="P191" s="186"/>
      <c r="Q191" s="187"/>
      <c r="R191" s="187"/>
      <c r="S191" s="187"/>
      <c r="T191" s="187"/>
      <c r="U191" s="187"/>
      <c r="W191" s="188"/>
      <c r="Z191" s="124"/>
    </row>
    <row r="192" spans="16:26" ht="15">
      <c r="P192" s="186"/>
      <c r="Q192" s="187"/>
      <c r="R192" s="187"/>
      <c r="S192" s="187"/>
      <c r="T192" s="187"/>
      <c r="U192" s="187"/>
      <c r="W192" s="188"/>
      <c r="Z192" s="124"/>
    </row>
    <row r="193" spans="16:26" ht="15">
      <c r="P193" s="186"/>
      <c r="Q193" s="187"/>
      <c r="R193" s="187"/>
      <c r="S193" s="187"/>
      <c r="T193" s="187"/>
      <c r="U193" s="187"/>
      <c r="W193" s="188"/>
      <c r="Z193" s="124"/>
    </row>
    <row r="194" spans="16:26" ht="15">
      <c r="P194" s="186"/>
      <c r="Q194" s="187"/>
      <c r="R194" s="187"/>
      <c r="S194" s="187"/>
      <c r="T194" s="187"/>
      <c r="U194" s="187"/>
      <c r="W194" s="188"/>
      <c r="Z194" s="124"/>
    </row>
    <row r="195" spans="16:26" ht="15">
      <c r="P195" s="186"/>
      <c r="Q195" s="187"/>
      <c r="R195" s="187"/>
      <c r="S195" s="187"/>
      <c r="T195" s="187"/>
      <c r="U195" s="187"/>
      <c r="W195" s="188"/>
      <c r="Z195" s="124"/>
    </row>
    <row r="196" spans="16:26" ht="15">
      <c r="P196" s="186"/>
      <c r="Q196" s="187"/>
      <c r="R196" s="187"/>
      <c r="S196" s="187"/>
      <c r="T196" s="187"/>
      <c r="U196" s="187"/>
      <c r="W196" s="188"/>
      <c r="Z196" s="124"/>
    </row>
    <row r="197" spans="16:26" ht="15">
      <c r="P197" s="186"/>
      <c r="Q197" s="187"/>
      <c r="R197" s="187"/>
      <c r="S197" s="187"/>
      <c r="T197" s="187"/>
      <c r="U197" s="187"/>
      <c r="W197" s="188"/>
      <c r="Z197" s="124"/>
    </row>
    <row r="198" spans="16:26" ht="15">
      <c r="P198" s="186"/>
      <c r="Q198" s="187"/>
      <c r="R198" s="187"/>
      <c r="S198" s="187"/>
      <c r="T198" s="187"/>
      <c r="U198" s="187"/>
      <c r="W198" s="188"/>
      <c r="Z198" s="124"/>
    </row>
    <row r="199" spans="16:26" ht="15">
      <c r="P199" s="186"/>
      <c r="Q199" s="187"/>
      <c r="R199" s="187"/>
      <c r="S199" s="187"/>
      <c r="T199" s="187"/>
      <c r="U199" s="187"/>
      <c r="W199" s="188"/>
      <c r="Z199" s="124"/>
    </row>
    <row r="200" spans="16:26" ht="15">
      <c r="P200" s="186"/>
      <c r="Q200" s="187"/>
      <c r="R200" s="187"/>
      <c r="S200" s="187"/>
      <c r="T200" s="187"/>
      <c r="U200" s="187"/>
      <c r="W200" s="188"/>
      <c r="Z200" s="124"/>
    </row>
    <row r="201" spans="16:26" ht="15">
      <c r="P201" s="186"/>
      <c r="Q201" s="187"/>
      <c r="R201" s="187"/>
      <c r="S201" s="187"/>
      <c r="T201" s="187"/>
      <c r="U201" s="187"/>
      <c r="W201" s="188"/>
      <c r="Z201" s="124"/>
    </row>
    <row r="202" spans="16:26" ht="15">
      <c r="P202" s="186"/>
      <c r="Q202" s="187"/>
      <c r="R202" s="187"/>
      <c r="S202" s="187"/>
      <c r="T202" s="187"/>
      <c r="U202" s="187"/>
      <c r="W202" s="188"/>
      <c r="Z202" s="124"/>
    </row>
    <row r="203" spans="16:26" ht="15">
      <c r="P203" s="186"/>
      <c r="Q203" s="187"/>
      <c r="R203" s="187"/>
      <c r="S203" s="187"/>
      <c r="T203" s="187"/>
      <c r="U203" s="187"/>
      <c r="W203" s="188"/>
      <c r="Z203" s="124"/>
    </row>
    <row r="204" spans="16:26" ht="15">
      <c r="P204" s="186"/>
      <c r="Q204" s="187"/>
      <c r="R204" s="187"/>
      <c r="S204" s="187"/>
      <c r="T204" s="187"/>
      <c r="U204" s="187"/>
      <c r="W204" s="188"/>
      <c r="Z204" s="124"/>
    </row>
    <row r="205" spans="16:26" ht="15">
      <c r="P205" s="186"/>
      <c r="Q205" s="187"/>
      <c r="R205" s="187"/>
      <c r="S205" s="187"/>
      <c r="T205" s="187"/>
      <c r="U205" s="187"/>
      <c r="W205" s="188"/>
      <c r="Z205" s="124"/>
    </row>
    <row r="206" spans="16:26" ht="15">
      <c r="P206" s="186"/>
      <c r="Q206" s="187"/>
      <c r="R206" s="187"/>
      <c r="S206" s="187"/>
      <c r="T206" s="187"/>
      <c r="U206" s="187"/>
      <c r="W206" s="188"/>
      <c r="Z206" s="124"/>
    </row>
    <row r="207" spans="16:26" ht="15">
      <c r="P207" s="186"/>
      <c r="Q207" s="187"/>
      <c r="R207" s="187"/>
      <c r="S207" s="187"/>
      <c r="T207" s="187"/>
      <c r="U207" s="187"/>
      <c r="W207" s="188"/>
      <c r="Z207" s="124"/>
    </row>
    <row r="208" spans="16:26" ht="15">
      <c r="P208" s="186"/>
      <c r="Q208" s="187"/>
      <c r="R208" s="187"/>
      <c r="S208" s="187"/>
      <c r="T208" s="187"/>
      <c r="U208" s="187"/>
      <c r="W208" s="188"/>
      <c r="Z208" s="124"/>
    </row>
    <row r="209" spans="16:26" ht="15">
      <c r="P209" s="186"/>
      <c r="Q209" s="187"/>
      <c r="R209" s="187"/>
      <c r="S209" s="187"/>
      <c r="T209" s="187"/>
      <c r="U209" s="187"/>
      <c r="W209" s="188"/>
      <c r="Z209" s="124"/>
    </row>
    <row r="210" spans="16:26" ht="15">
      <c r="P210" s="186"/>
      <c r="Q210" s="187"/>
      <c r="R210" s="187"/>
      <c r="S210" s="187"/>
      <c r="T210" s="187"/>
      <c r="U210" s="187"/>
      <c r="W210" s="188"/>
      <c r="Z210" s="124"/>
    </row>
    <row r="211" spans="16:26" ht="15">
      <c r="P211" s="186"/>
      <c r="Q211" s="187"/>
      <c r="R211" s="187"/>
      <c r="S211" s="187"/>
      <c r="T211" s="187"/>
      <c r="U211" s="187"/>
      <c r="W211" s="188"/>
      <c r="Z211" s="124"/>
    </row>
    <row r="212" spans="16:26" ht="15">
      <c r="P212" s="186"/>
      <c r="Q212" s="187"/>
      <c r="R212" s="187"/>
      <c r="S212" s="187"/>
      <c r="T212" s="187"/>
      <c r="U212" s="187"/>
      <c r="W212" s="188"/>
      <c r="Z212" s="124"/>
    </row>
    <row r="213" spans="16:26" ht="15">
      <c r="P213" s="186"/>
      <c r="Q213" s="187"/>
      <c r="R213" s="187"/>
      <c r="S213" s="187"/>
      <c r="T213" s="187"/>
      <c r="U213" s="187"/>
      <c r="W213" s="188"/>
      <c r="Z213" s="124"/>
    </row>
    <row r="214" spans="16:26" ht="15">
      <c r="P214" s="186"/>
      <c r="Q214" s="187"/>
      <c r="R214" s="187"/>
      <c r="S214" s="187"/>
      <c r="T214" s="187"/>
      <c r="U214" s="187"/>
      <c r="W214" s="188"/>
      <c r="Z214" s="124"/>
    </row>
    <row r="215" spans="16:26" ht="15">
      <c r="P215" s="186"/>
      <c r="Q215" s="187"/>
      <c r="R215" s="187"/>
      <c r="S215" s="187"/>
      <c r="T215" s="187"/>
      <c r="U215" s="187"/>
      <c r="W215" s="188"/>
      <c r="Z215" s="124"/>
    </row>
    <row r="216" spans="16:26" ht="15">
      <c r="P216" s="186"/>
      <c r="Q216" s="187"/>
      <c r="R216" s="187"/>
      <c r="S216" s="187"/>
      <c r="T216" s="187"/>
      <c r="U216" s="187"/>
      <c r="W216" s="188"/>
      <c r="Z216" s="124"/>
    </row>
    <row r="217" spans="16:26" ht="15">
      <c r="P217" s="186"/>
      <c r="Q217" s="187"/>
      <c r="R217" s="187"/>
      <c r="S217" s="187"/>
      <c r="T217" s="187"/>
      <c r="U217" s="187"/>
      <c r="W217" s="188"/>
      <c r="Z217" s="124"/>
    </row>
    <row r="218" spans="16:26" ht="15">
      <c r="P218" s="186"/>
      <c r="Q218" s="187"/>
      <c r="R218" s="187"/>
      <c r="S218" s="187"/>
      <c r="T218" s="187"/>
      <c r="U218" s="187"/>
      <c r="W218" s="188"/>
      <c r="Z218" s="124"/>
    </row>
    <row r="219" spans="16:26" ht="15">
      <c r="P219" s="186"/>
      <c r="Q219" s="187"/>
      <c r="R219" s="187"/>
      <c r="S219" s="187"/>
      <c r="T219" s="187"/>
      <c r="U219" s="187"/>
      <c r="W219" s="188"/>
      <c r="Z219" s="124"/>
    </row>
    <row r="220" spans="16:26" ht="15">
      <c r="P220" s="186"/>
      <c r="Q220" s="187"/>
      <c r="R220" s="187"/>
      <c r="S220" s="187"/>
      <c r="T220" s="187"/>
      <c r="U220" s="187"/>
      <c r="W220" s="188"/>
      <c r="Z220" s="124"/>
    </row>
    <row r="221" spans="16:26" ht="15">
      <c r="P221" s="186"/>
      <c r="Q221" s="187"/>
      <c r="R221" s="187"/>
      <c r="S221" s="187"/>
      <c r="T221" s="187"/>
      <c r="U221" s="187"/>
      <c r="W221" s="188"/>
      <c r="Z221" s="124"/>
    </row>
    <row r="222" spans="16:26" ht="15">
      <c r="P222" s="186"/>
      <c r="Q222" s="187"/>
      <c r="R222" s="187"/>
      <c r="S222" s="187"/>
      <c r="T222" s="187"/>
      <c r="U222" s="187"/>
      <c r="W222" s="188"/>
      <c r="Z222" s="124"/>
    </row>
    <row r="223" spans="16:26" ht="15">
      <c r="P223" s="186"/>
      <c r="Q223" s="187"/>
      <c r="R223" s="187"/>
      <c r="S223" s="187"/>
      <c r="T223" s="187"/>
      <c r="U223" s="187"/>
      <c r="W223" s="188"/>
      <c r="Z223" s="124"/>
    </row>
    <row r="224" spans="16:26" ht="15">
      <c r="P224" s="186"/>
      <c r="Q224" s="187"/>
      <c r="R224" s="187"/>
      <c r="S224" s="187"/>
      <c r="T224" s="187"/>
      <c r="U224" s="187"/>
      <c r="W224" s="188"/>
      <c r="Z224" s="124"/>
    </row>
    <row r="225" spans="16:26" ht="15">
      <c r="P225" s="186"/>
      <c r="Q225" s="187"/>
      <c r="R225" s="187"/>
      <c r="S225" s="187"/>
      <c r="T225" s="187"/>
      <c r="U225" s="187"/>
      <c r="W225" s="188"/>
      <c r="Z225" s="124"/>
    </row>
    <row r="226" spans="16:26" ht="15">
      <c r="P226" s="186"/>
      <c r="Q226" s="187"/>
      <c r="R226" s="187"/>
      <c r="S226" s="187"/>
      <c r="T226" s="187"/>
      <c r="U226" s="187"/>
      <c r="W226" s="188"/>
      <c r="Z226" s="124"/>
    </row>
    <row r="227" spans="16:26" ht="15">
      <c r="P227" s="186"/>
      <c r="Q227" s="187"/>
      <c r="R227" s="187"/>
      <c r="S227" s="187"/>
      <c r="T227" s="187"/>
      <c r="U227" s="187"/>
      <c r="W227" s="188"/>
      <c r="Z227" s="124"/>
    </row>
    <row r="228" spans="16:26" ht="15">
      <c r="P228" s="186"/>
      <c r="Q228" s="187"/>
      <c r="R228" s="187"/>
      <c r="S228" s="187"/>
      <c r="T228" s="187"/>
      <c r="U228" s="187"/>
      <c r="W228" s="188"/>
      <c r="Z228" s="124"/>
    </row>
    <row r="229" spans="16:26" ht="15">
      <c r="P229" s="186"/>
      <c r="Q229" s="187"/>
      <c r="R229" s="187"/>
      <c r="S229" s="187"/>
      <c r="T229" s="187"/>
      <c r="U229" s="187"/>
      <c r="W229" s="188"/>
      <c r="Z229" s="124"/>
    </row>
    <row r="230" spans="16:26" ht="15">
      <c r="P230" s="186"/>
      <c r="Q230" s="187"/>
      <c r="R230" s="187"/>
      <c r="S230" s="187"/>
      <c r="T230" s="187"/>
      <c r="U230" s="187"/>
      <c r="W230" s="188"/>
      <c r="Z230" s="124"/>
    </row>
    <row r="231" spans="16:26" ht="15">
      <c r="P231" s="186"/>
      <c r="Q231" s="187"/>
      <c r="R231" s="187"/>
      <c r="S231" s="187"/>
      <c r="T231" s="187"/>
      <c r="U231" s="187"/>
      <c r="W231" s="188"/>
      <c r="Z231" s="124"/>
    </row>
    <row r="232" spans="16:26" ht="15">
      <c r="P232" s="186"/>
      <c r="Q232" s="187"/>
      <c r="R232" s="187"/>
      <c r="S232" s="187"/>
      <c r="T232" s="187"/>
      <c r="U232" s="187"/>
      <c r="W232" s="188"/>
      <c r="Z232" s="124"/>
    </row>
    <row r="233" spans="16:26" ht="15">
      <c r="P233" s="186"/>
      <c r="Q233" s="187"/>
      <c r="R233" s="187"/>
      <c r="S233" s="187"/>
      <c r="T233" s="187"/>
      <c r="U233" s="187"/>
      <c r="W233" s="188"/>
      <c r="Z233" s="124"/>
    </row>
    <row r="234" spans="16:26" ht="15">
      <c r="P234" s="186"/>
      <c r="Q234" s="187"/>
      <c r="R234" s="187"/>
      <c r="S234" s="187"/>
      <c r="T234" s="187"/>
      <c r="U234" s="187"/>
      <c r="W234" s="188"/>
      <c r="Z234" s="124"/>
    </row>
    <row r="235" spans="16:26" ht="15">
      <c r="P235" s="186"/>
      <c r="Q235" s="187"/>
      <c r="R235" s="187"/>
      <c r="S235" s="187"/>
      <c r="T235" s="187"/>
      <c r="U235" s="187"/>
      <c r="W235" s="188"/>
      <c r="Z235" s="124"/>
    </row>
    <row r="236" spans="16:26" ht="15">
      <c r="P236" s="186"/>
      <c r="Q236" s="187"/>
      <c r="R236" s="187"/>
      <c r="S236" s="187"/>
      <c r="T236" s="187"/>
      <c r="U236" s="187"/>
      <c r="W236" s="188"/>
      <c r="Z236" s="124"/>
    </row>
    <row r="237" spans="16:26" ht="15">
      <c r="P237" s="186"/>
      <c r="Q237" s="187"/>
      <c r="R237" s="187"/>
      <c r="S237" s="187"/>
      <c r="T237" s="187"/>
      <c r="U237" s="187"/>
      <c r="W237" s="188"/>
      <c r="Z237" s="124"/>
    </row>
    <row r="238" spans="16:26" ht="15">
      <c r="P238" s="186"/>
      <c r="Q238" s="187"/>
      <c r="R238" s="187"/>
      <c r="S238" s="187"/>
      <c r="T238" s="187"/>
      <c r="U238" s="187"/>
      <c r="W238" s="188"/>
      <c r="Z238" s="124"/>
    </row>
    <row r="239" spans="16:26" ht="15">
      <c r="P239" s="186"/>
      <c r="Q239" s="187"/>
      <c r="R239" s="187"/>
      <c r="S239" s="187"/>
      <c r="T239" s="187"/>
      <c r="U239" s="187"/>
      <c r="W239" s="188"/>
      <c r="Z239" s="124"/>
    </row>
    <row r="240" spans="16:26" ht="15">
      <c r="P240" s="186"/>
      <c r="Q240" s="187"/>
      <c r="R240" s="187"/>
      <c r="S240" s="187"/>
      <c r="T240" s="187"/>
      <c r="U240" s="187"/>
      <c r="W240" s="188"/>
      <c r="Z240" s="124"/>
    </row>
    <row r="241" spans="16:26" ht="15">
      <c r="P241" s="186"/>
      <c r="Q241" s="187"/>
      <c r="R241" s="187"/>
      <c r="S241" s="187"/>
      <c r="T241" s="187"/>
      <c r="U241" s="187"/>
      <c r="W241" s="188"/>
      <c r="Z241" s="124"/>
    </row>
    <row r="242" spans="16:26" ht="15">
      <c r="P242" s="186"/>
      <c r="Q242" s="187"/>
      <c r="R242" s="187"/>
      <c r="S242" s="187"/>
      <c r="T242" s="187"/>
      <c r="U242" s="187"/>
      <c r="W242" s="188"/>
      <c r="Z242" s="124"/>
    </row>
    <row r="243" spans="16:26" ht="15">
      <c r="P243" s="186"/>
      <c r="Q243" s="187"/>
      <c r="R243" s="187"/>
      <c r="S243" s="187"/>
      <c r="T243" s="187"/>
      <c r="U243" s="187"/>
      <c r="W243" s="188"/>
      <c r="Z243" s="124"/>
    </row>
    <row r="244" spans="16:26" ht="15">
      <c r="P244" s="186"/>
      <c r="Q244" s="187"/>
      <c r="R244" s="187"/>
      <c r="S244" s="187"/>
      <c r="T244" s="187"/>
      <c r="U244" s="187"/>
      <c r="W244" s="188"/>
      <c r="Z244" s="124"/>
    </row>
    <row r="245" spans="16:26" ht="15">
      <c r="P245" s="186"/>
      <c r="Q245" s="187"/>
      <c r="R245" s="187"/>
      <c r="S245" s="187"/>
      <c r="T245" s="187"/>
      <c r="U245" s="187"/>
      <c r="W245" s="188"/>
      <c r="Z245" s="124"/>
    </row>
    <row r="246" spans="16:26" ht="15">
      <c r="P246" s="186"/>
      <c r="Q246" s="187"/>
      <c r="R246" s="187"/>
      <c r="S246" s="187"/>
      <c r="T246" s="187"/>
      <c r="U246" s="187"/>
      <c r="W246" s="188"/>
      <c r="Z246" s="124"/>
    </row>
    <row r="247" spans="16:26" ht="15">
      <c r="P247" s="186"/>
      <c r="Q247" s="187"/>
      <c r="R247" s="187"/>
      <c r="S247" s="187"/>
      <c r="T247" s="187"/>
      <c r="U247" s="187"/>
      <c r="W247" s="188"/>
      <c r="Z247" s="124"/>
    </row>
  </sheetData>
  <sheetProtection sheet="1" objects="1" selectLockedCells="1"/>
  <mergeCells count="21">
    <mergeCell ref="B5:L5"/>
    <mergeCell ref="O1:R2"/>
    <mergeCell ref="O4:P4"/>
    <mergeCell ref="R4:R5"/>
    <mergeCell ref="S4:S5"/>
    <mergeCell ref="AC4:AE4"/>
    <mergeCell ref="R17:T17"/>
    <mergeCell ref="R18:T18"/>
    <mergeCell ref="R19:T19"/>
    <mergeCell ref="R20:T20"/>
    <mergeCell ref="B21:L21"/>
    <mergeCell ref="R21:T21"/>
    <mergeCell ref="O38:P38"/>
    <mergeCell ref="O40:P40"/>
    <mergeCell ref="O42:P42"/>
    <mergeCell ref="O43:P43"/>
    <mergeCell ref="O33:P33"/>
    <mergeCell ref="O34:P34"/>
    <mergeCell ref="O35:P35"/>
    <mergeCell ref="O39:P39"/>
    <mergeCell ref="O37:P37"/>
  </mergeCells>
  <conditionalFormatting sqref="R6:R15">
    <cfRule type="colorScale" priority="1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dataValidations count="8">
    <dataValidation type="decimal" operator="greaterThanOrEqual" allowBlank="1" showInputMessage="1" showErrorMessage="1" error="Please enter a number." sqref="O6:P11 O13:P15">
      <formula1>-10000000000</formula1>
    </dataValidation>
    <dataValidation type="decimal" operator="greaterThan" allowBlank="1" showInputMessage="1" showErrorMessage="1" error="Please enter a percentage between 0% and 100%." sqref="O12:P12">
      <formula1>-100000000000</formula1>
    </dataValidation>
    <dataValidation type="list" operator="equal" allowBlank="1" showInputMessage="1" showErrorMessage="1" errorTitle="Invalid entry" error="Enter a T or F" sqref="O20:O31">
      <formula1>"T,F"</formula1>
    </dataValidation>
    <dataValidation type="list" allowBlank="1" showInputMessage="1" showErrorMessage="1" errorTitle="Invalid entry" error="Percent confidence must be a whole number between 50 and 100%" sqref="P20:P31">
      <formula1>"50%, 60%, 70%, 80%, 90%, 95%, 100%"</formula1>
    </dataValidation>
    <dataValidation allowBlank="1" showInputMessage="1" showErrorMessage="1" promptTitle="Goal for score is a value of 1" prompt="This score also tells you your range adjustment factor." sqref="Q42"/>
    <dataValidation allowBlank="1" showInputMessage="1" showErrorMessage="1" promptTitle="Goal for bias is zero" prompt="Hint: you can look for patterns of bias in different types of question" sqref="Q19"/>
    <dataValidation allowBlank="1" showInputMessage="1" showErrorMessage="1" promptTitle="Goal for Score is a value of 1" prompt="This value also tells you what your range adjustment factor is." sqref="O42"/>
    <dataValidation allowBlank="1" showInputMessage="1" showErrorMessage="1" promptTitle="Goal for Bias is zero" prompt="Hint: Look for patterns of bias in different types of questions" sqref="O19"/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4.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84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271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30"/>
      <c r="Y6" s="36"/>
      <c r="Z6">
        <v>738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56</v>
      </c>
      <c r="AE6" s="51" t="s">
        <v>64</v>
      </c>
      <c r="AJ6"/>
    </row>
    <row r="7" spans="1:36" ht="14.25" customHeight="1">
      <c r="A7" s="19">
        <v>2</v>
      </c>
      <c r="B7" s="277" t="s">
        <v>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1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30"/>
      <c r="Y7" s="36"/>
      <c r="Z7">
        <v>6.1875</v>
      </c>
      <c r="AA7" s="5">
        <f t="shared" si="3"/>
        <v>0</v>
      </c>
      <c r="AB7" s="2"/>
      <c r="AC7" s="2">
        <v>1</v>
      </c>
      <c r="AD7" s="52" t="s">
        <v>57</v>
      </c>
      <c r="AE7" s="52" t="s">
        <v>65</v>
      </c>
      <c r="AJ7"/>
    </row>
    <row r="8" spans="1:36" ht="14.25" customHeight="1">
      <c r="A8" s="20">
        <v>3</v>
      </c>
      <c r="B8" s="285" t="s">
        <v>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108"/>
      <c r="P8" s="109"/>
      <c r="Q8" s="107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21"/>
      <c r="Y8" s="14"/>
      <c r="Z8" s="104">
        <v>0.45</v>
      </c>
      <c r="AA8" s="5">
        <f t="shared" si="3"/>
        <v>0</v>
      </c>
      <c r="AB8" s="2"/>
      <c r="AC8" s="2">
        <v>2</v>
      </c>
      <c r="AD8" s="52" t="s">
        <v>58</v>
      </c>
      <c r="AE8" s="52" t="s">
        <v>55</v>
      </c>
      <c r="AJ8"/>
    </row>
    <row r="9" spans="1:36" ht="14.25" customHeight="1">
      <c r="A9" s="19">
        <v>4</v>
      </c>
      <c r="B9" s="261" t="s">
        <v>10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21"/>
      <c r="Y9" s="14"/>
      <c r="Z9">
        <v>1935</v>
      </c>
      <c r="AA9" s="5">
        <f t="shared" si="3"/>
        <v>0</v>
      </c>
      <c r="AB9" s="2"/>
      <c r="AC9" s="2">
        <v>3</v>
      </c>
      <c r="AD9" s="52" t="s">
        <v>59</v>
      </c>
      <c r="AE9" s="52" t="s">
        <v>60</v>
      </c>
      <c r="AJ9"/>
    </row>
    <row r="10" spans="1:36" ht="14.25" customHeight="1">
      <c r="A10" s="20">
        <v>5</v>
      </c>
      <c r="B10" s="258" t="s">
        <v>11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21"/>
      <c r="Y10" s="14"/>
      <c r="Z10" s="104">
        <v>0.21</v>
      </c>
      <c r="AA10" s="5">
        <f t="shared" si="3"/>
        <v>0</v>
      </c>
      <c r="AB10" s="2"/>
      <c r="AC10" s="2">
        <v>4</v>
      </c>
      <c r="AD10" s="52" t="s">
        <v>60</v>
      </c>
      <c r="AE10" s="52" t="s">
        <v>66</v>
      </c>
      <c r="AJ10"/>
    </row>
    <row r="11" spans="1:36" ht="14.25" customHeight="1">
      <c r="A11" s="19">
        <v>6</v>
      </c>
      <c r="B11" s="261" t="s">
        <v>88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21"/>
      <c r="Y11" s="14"/>
      <c r="Z11" s="110">
        <v>31</v>
      </c>
      <c r="AA11" s="5">
        <f t="shared" si="3"/>
        <v>0</v>
      </c>
      <c r="AB11" s="2"/>
      <c r="AC11" s="2">
        <v>5</v>
      </c>
      <c r="AD11" s="52" t="s">
        <v>40</v>
      </c>
      <c r="AE11" s="52" t="s">
        <v>67</v>
      </c>
      <c r="AJ11"/>
    </row>
    <row r="12" spans="1:36" ht="14.25" customHeight="1">
      <c r="A12" s="20">
        <v>7</v>
      </c>
      <c r="B12" s="258" t="s">
        <v>12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21"/>
      <c r="Y12" s="14"/>
      <c r="Z12">
        <v>23</v>
      </c>
      <c r="AA12" s="5">
        <f t="shared" si="3"/>
        <v>0</v>
      </c>
      <c r="AB12" s="2"/>
      <c r="AC12" s="2">
        <v>6</v>
      </c>
      <c r="AD12" s="52" t="s">
        <v>61</v>
      </c>
      <c r="AE12" s="52" t="s">
        <v>68</v>
      </c>
      <c r="AJ12"/>
    </row>
    <row r="13" spans="1:36" ht="14.25" customHeight="1">
      <c r="A13" s="19">
        <v>8</v>
      </c>
      <c r="B13" s="261" t="s">
        <v>13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21"/>
      <c r="Y13" s="14"/>
      <c r="Z13">
        <v>1450</v>
      </c>
      <c r="AA13" s="5">
        <f t="shared" si="3"/>
        <v>0</v>
      </c>
      <c r="AB13" s="2"/>
      <c r="AC13" s="2">
        <v>7</v>
      </c>
      <c r="AD13" s="52" t="s">
        <v>62</v>
      </c>
      <c r="AE13" s="52" t="s">
        <v>57</v>
      </c>
      <c r="AJ13"/>
    </row>
    <row r="14" spans="1:36" ht="14.25" customHeight="1">
      <c r="A14" s="20">
        <v>9</v>
      </c>
      <c r="B14" s="258" t="s">
        <v>14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108"/>
      <c r="P14" s="109"/>
      <c r="Q14" s="106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21"/>
      <c r="Y14" s="14"/>
      <c r="Z14" s="111">
        <v>0.267</v>
      </c>
      <c r="AA14" s="5">
        <f t="shared" si="3"/>
        <v>0</v>
      </c>
      <c r="AB14" s="2"/>
      <c r="AC14" s="2">
        <v>8</v>
      </c>
      <c r="AD14" s="52" t="s">
        <v>63</v>
      </c>
      <c r="AE14" s="52" t="s">
        <v>61</v>
      </c>
      <c r="AJ14"/>
    </row>
    <row r="15" spans="1:36" ht="14.25" customHeight="1">
      <c r="A15" s="19">
        <v>10</v>
      </c>
      <c r="B15" s="261" t="s">
        <v>15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5.5</v>
      </c>
      <c r="AA15" s="5">
        <f t="shared" si="3"/>
        <v>0</v>
      </c>
      <c r="AB15" s="2"/>
      <c r="AC15" s="2">
        <v>9</v>
      </c>
      <c r="AD15" s="52" t="s">
        <v>66</v>
      </c>
      <c r="AE15" s="52" t="s">
        <v>76</v>
      </c>
      <c r="AJ15"/>
    </row>
    <row r="16" spans="1:36" ht="14.25" customHeight="1">
      <c r="A16" s="20">
        <v>11</v>
      </c>
      <c r="B16" s="258" t="s">
        <v>16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aca="true" t="shared" si="6" ref="R16:R25">_xlfn.IFERROR(ABS((Q16-AVERAGE(O16:P16))/((P16-O16)/4.11)),"")</f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21"/>
      <c r="Y16" s="14"/>
      <c r="Z16">
        <v>1458</v>
      </c>
      <c r="AA16" s="5">
        <f t="shared" si="3"/>
        <v>0</v>
      </c>
      <c r="AB16" s="2"/>
      <c r="AC16" s="2">
        <v>10</v>
      </c>
      <c r="AD16" s="52" t="s">
        <v>39</v>
      </c>
      <c r="AE16" s="52" t="s">
        <v>81</v>
      </c>
      <c r="AJ16"/>
    </row>
    <row r="17" spans="1:36" ht="14.25" customHeight="1">
      <c r="A17" s="19">
        <v>12</v>
      </c>
      <c r="B17" s="261" t="s">
        <v>17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6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4160</v>
      </c>
      <c r="AA17" s="5">
        <f t="shared" si="3"/>
        <v>0</v>
      </c>
      <c r="AB17" s="2"/>
      <c r="AC17" s="2">
        <v>11</v>
      </c>
      <c r="AD17" s="52" t="s">
        <v>76</v>
      </c>
      <c r="AE17" s="52" t="s">
        <v>54</v>
      </c>
      <c r="AI17"/>
      <c r="AJ17"/>
    </row>
    <row r="18" spans="1:37" ht="14.25" customHeight="1">
      <c r="A18" s="20">
        <v>13</v>
      </c>
      <c r="B18" s="258" t="s">
        <v>19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6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21"/>
      <c r="Y18" s="14"/>
      <c r="Z18">
        <v>196</v>
      </c>
      <c r="AA18" s="5">
        <f t="shared" si="3"/>
        <v>0</v>
      </c>
      <c r="AB18" s="2"/>
      <c r="AC18" s="2">
        <v>12</v>
      </c>
      <c r="AD18" s="52" t="s">
        <v>64</v>
      </c>
      <c r="AE18" s="52" t="s">
        <v>59</v>
      </c>
      <c r="AI18" s="1"/>
      <c r="AJ18" s="2"/>
      <c r="AK18" s="2"/>
    </row>
    <row r="19" spans="1:37" ht="14.25" customHeight="1">
      <c r="A19" s="19">
        <v>14</v>
      </c>
      <c r="B19" s="261" t="s">
        <v>20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6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21"/>
      <c r="Y19" s="14"/>
      <c r="Z19">
        <v>6000</v>
      </c>
      <c r="AA19" s="5">
        <f t="shared" si="3"/>
        <v>0</v>
      </c>
      <c r="AB19" s="2"/>
      <c r="AC19" s="2">
        <v>13</v>
      </c>
      <c r="AD19" s="52" t="s">
        <v>79</v>
      </c>
      <c r="AE19" s="52" t="s">
        <v>63</v>
      </c>
      <c r="AI19" s="1"/>
      <c r="AJ19" s="2"/>
      <c r="AK19" s="2"/>
    </row>
    <row r="20" spans="1:38" ht="14.25" customHeight="1">
      <c r="A20" s="20">
        <v>15</v>
      </c>
      <c r="B20" s="258" t="s">
        <v>21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6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21"/>
      <c r="Y20" s="14"/>
      <c r="Z20">
        <v>39</v>
      </c>
      <c r="AA20" s="5">
        <f t="shared" si="3"/>
        <v>0</v>
      </c>
      <c r="AB20" s="2"/>
      <c r="AC20" s="2">
        <v>14</v>
      </c>
      <c r="AD20" s="52" t="s">
        <v>67</v>
      </c>
      <c r="AE20" s="52" t="s">
        <v>79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89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6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21"/>
      <c r="Y21" s="14"/>
      <c r="Z21">
        <v>122</v>
      </c>
      <c r="AA21" s="5">
        <f t="shared" si="3"/>
        <v>0</v>
      </c>
      <c r="AB21" s="2"/>
      <c r="AC21" s="2">
        <v>15</v>
      </c>
      <c r="AD21" s="52" t="s">
        <v>80</v>
      </c>
      <c r="AE21" s="52" t="s">
        <v>82</v>
      </c>
      <c r="AI21"/>
      <c r="AJ21"/>
      <c r="AK21" s="1"/>
      <c r="AL21" s="15"/>
    </row>
    <row r="22" spans="1:37" ht="14.25" customHeight="1">
      <c r="A22" s="20">
        <v>17</v>
      </c>
      <c r="B22" s="258" t="s">
        <v>90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6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21"/>
      <c r="Y22" s="14"/>
      <c r="Z22">
        <v>1870</v>
      </c>
      <c r="AA22" s="5">
        <f t="shared" si="3"/>
        <v>0</v>
      </c>
      <c r="AB22" s="2"/>
      <c r="AC22" s="2">
        <v>16</v>
      </c>
      <c r="AD22" s="52" t="s">
        <v>81</v>
      </c>
      <c r="AE22" s="52" t="s">
        <v>56</v>
      </c>
      <c r="AI22"/>
      <c r="AJ22"/>
      <c r="AK22" s="2"/>
    </row>
    <row r="23" spans="1:38" ht="14.25" customHeight="1">
      <c r="A23" s="19">
        <v>18</v>
      </c>
      <c r="B23" s="261" t="s">
        <v>22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6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21"/>
      <c r="Y23" s="14"/>
      <c r="Z23">
        <v>50000</v>
      </c>
      <c r="AA23" s="5">
        <f t="shared" si="3"/>
        <v>0</v>
      </c>
      <c r="AB23" s="2"/>
      <c r="AC23" s="2">
        <v>17</v>
      </c>
      <c r="AD23" s="52" t="s">
        <v>65</v>
      </c>
      <c r="AE23" s="52" t="s">
        <v>40</v>
      </c>
      <c r="AI23"/>
      <c r="AJ23"/>
      <c r="AK23" s="1"/>
      <c r="AL23" s="46"/>
    </row>
    <row r="24" spans="1:38" ht="14.25" customHeight="1">
      <c r="A24" s="20">
        <v>19</v>
      </c>
      <c r="B24" s="258" t="s">
        <v>91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6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21"/>
      <c r="Y24" s="14"/>
      <c r="Z24">
        <v>24</v>
      </c>
      <c r="AA24" s="5">
        <f t="shared" si="3"/>
        <v>0</v>
      </c>
      <c r="AB24" s="2"/>
      <c r="AC24" s="2">
        <v>18</v>
      </c>
      <c r="AD24" s="52" t="s">
        <v>82</v>
      </c>
      <c r="AE24" s="52" t="s">
        <v>39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92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6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21"/>
      <c r="Y25" s="14"/>
      <c r="Z25">
        <v>1931</v>
      </c>
      <c r="AA25" s="5">
        <f t="shared" si="3"/>
        <v>0</v>
      </c>
      <c r="AB25"/>
      <c r="AC25" s="2">
        <v>19</v>
      </c>
      <c r="AD25" s="52" t="s">
        <v>68</v>
      </c>
      <c r="AE25" s="52" t="s">
        <v>80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21"/>
      <c r="J26" s="11"/>
      <c r="K26" s="11"/>
      <c r="L26" s="21"/>
      <c r="M26" s="5"/>
      <c r="N26" s="63"/>
      <c r="T26" s="64"/>
      <c r="V26" s="11"/>
      <c r="W26" s="11"/>
      <c r="X26" s="21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83</v>
      </c>
      <c r="AE26" s="53" t="s">
        <v>83</v>
      </c>
      <c r="AF26"/>
      <c r="AG26"/>
      <c r="AH26"/>
      <c r="AI26"/>
      <c r="AJ26"/>
      <c r="AK26" s="2"/>
    </row>
    <row r="27" spans="1:37" ht="14.6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23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7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8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24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9" ref="Q30:Q47">IF($AA$1=FALSE,"",IF(Q$54=AA$2,Z30,""))</f>
        <v/>
      </c>
      <c r="R30" s="88" t="str">
        <f aca="true" t="shared" si="10" ref="R30:R48">IF(Q30="","",IF(ISBLANK(P30),"",(IF(O30=Z30,1,0)-P30)^2))</f>
        <v/>
      </c>
      <c r="T30" s="65" t="str">
        <f t="shared" si="7"/>
        <v/>
      </c>
      <c r="U30" s="318"/>
      <c r="V30" s="318"/>
      <c r="W30" s="21"/>
      <c r="X30" s="14"/>
      <c r="Y30" s="5"/>
      <c r="Z30" s="33" t="s">
        <v>40</v>
      </c>
      <c r="AA30" s="2">
        <f t="shared" si="8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25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9"/>
        <v/>
      </c>
      <c r="R31" s="88" t="str">
        <f t="shared" si="10"/>
        <v/>
      </c>
      <c r="T31" s="65" t="str">
        <f t="shared" si="7"/>
        <v/>
      </c>
      <c r="U31" s="5"/>
      <c r="V31" s="5"/>
      <c r="W31" s="5"/>
      <c r="X31" s="5"/>
      <c r="Y31" s="5"/>
      <c r="Z31" s="33" t="s">
        <v>39</v>
      </c>
      <c r="AA31" s="2">
        <f t="shared" si="8"/>
        <v>0</v>
      </c>
      <c r="AB31" s="2"/>
      <c r="AI31"/>
      <c r="AJ31"/>
      <c r="AK31" s="2"/>
    </row>
    <row r="32" spans="1:37" ht="14.25" customHeight="1">
      <c r="A32" s="19">
        <v>4</v>
      </c>
      <c r="B32" s="291" t="s">
        <v>95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9"/>
        <v/>
      </c>
      <c r="R32" s="88" t="str">
        <f t="shared" si="10"/>
        <v/>
      </c>
      <c r="T32" s="65" t="str">
        <f t="shared" si="7"/>
        <v/>
      </c>
      <c r="U32" s="5"/>
      <c r="V32" s="5"/>
      <c r="W32" s="5"/>
      <c r="X32" s="5"/>
      <c r="Y32" s="5"/>
      <c r="Z32" s="33" t="s">
        <v>40</v>
      </c>
      <c r="AA32" s="2">
        <f t="shared" si="8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26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9"/>
        <v/>
      </c>
      <c r="R33" s="88" t="str">
        <f t="shared" si="10"/>
        <v/>
      </c>
      <c r="T33" s="65" t="str">
        <f t="shared" si="7"/>
        <v/>
      </c>
      <c r="U33" s="5"/>
      <c r="V33" s="5"/>
      <c r="W33" s="5"/>
      <c r="X33" s="5"/>
      <c r="Y33" s="5"/>
      <c r="Z33" s="33" t="s">
        <v>39</v>
      </c>
      <c r="AA33" s="2">
        <f t="shared" si="8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27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9"/>
        <v/>
      </c>
      <c r="R34" s="88" t="str">
        <f t="shared" si="10"/>
        <v/>
      </c>
      <c r="T34" s="65" t="str">
        <f t="shared" si="7"/>
        <v/>
      </c>
      <c r="U34" s="5"/>
      <c r="V34" s="5"/>
      <c r="W34" s="5"/>
      <c r="X34" s="5"/>
      <c r="Y34" s="5"/>
      <c r="Z34" s="33" t="s">
        <v>40</v>
      </c>
      <c r="AA34" s="2">
        <f t="shared" si="8"/>
        <v>0</v>
      </c>
      <c r="AB34" s="2"/>
      <c r="AI34"/>
      <c r="AJ34"/>
    </row>
    <row r="35" spans="1:36" ht="14.25" customHeight="1">
      <c r="A35" s="20">
        <v>7</v>
      </c>
      <c r="B35" s="258" t="s">
        <v>28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9"/>
        <v/>
      </c>
      <c r="R35" s="88" t="str">
        <f t="shared" si="10"/>
        <v/>
      </c>
      <c r="T35" s="65" t="str">
        <f t="shared" si="7"/>
        <v/>
      </c>
      <c r="U35" s="5"/>
      <c r="V35" s="5"/>
      <c r="W35" s="5"/>
      <c r="X35" s="5"/>
      <c r="Y35" s="5"/>
      <c r="Z35" s="33" t="s">
        <v>40</v>
      </c>
      <c r="AA35" s="2">
        <f t="shared" si="8"/>
        <v>0</v>
      </c>
      <c r="AB35" s="2"/>
      <c r="AI35"/>
      <c r="AJ35"/>
    </row>
    <row r="36" spans="1:28" ht="14.25" customHeight="1">
      <c r="A36" s="19">
        <v>8</v>
      </c>
      <c r="B36" s="261" t="s">
        <v>29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9"/>
        <v/>
      </c>
      <c r="R36" s="88" t="str">
        <f t="shared" si="10"/>
        <v/>
      </c>
      <c r="T36" s="65" t="str">
        <f t="shared" si="7"/>
        <v/>
      </c>
      <c r="U36" s="5"/>
      <c r="V36" s="5"/>
      <c r="W36" s="5"/>
      <c r="X36" s="5"/>
      <c r="Y36" s="5"/>
      <c r="Z36" s="33" t="s">
        <v>39</v>
      </c>
      <c r="AA36" s="2">
        <f t="shared" si="8"/>
        <v>0</v>
      </c>
      <c r="AB36" s="2"/>
    </row>
    <row r="37" spans="1:28" ht="14.25" customHeight="1">
      <c r="A37" s="20">
        <v>9</v>
      </c>
      <c r="B37" s="258" t="s">
        <v>30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9"/>
        <v/>
      </c>
      <c r="R37" s="88" t="str">
        <f t="shared" si="10"/>
        <v/>
      </c>
      <c r="T37" s="65" t="str">
        <f t="shared" si="7"/>
        <v/>
      </c>
      <c r="U37" s="5"/>
      <c r="V37" s="5"/>
      <c r="W37" s="5"/>
      <c r="X37" s="5"/>
      <c r="Y37" s="5"/>
      <c r="Z37" s="33" t="s">
        <v>40</v>
      </c>
      <c r="AA37" s="2">
        <f t="shared" si="8"/>
        <v>0</v>
      </c>
      <c r="AB37" s="2"/>
    </row>
    <row r="38" spans="1:28" ht="14.25" customHeight="1">
      <c r="A38" s="19">
        <v>10</v>
      </c>
      <c r="B38" s="261" t="s">
        <v>31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9"/>
        <v/>
      </c>
      <c r="R38" s="88" t="str">
        <f t="shared" si="10"/>
        <v/>
      </c>
      <c r="T38" s="65" t="str">
        <f t="shared" si="7"/>
        <v/>
      </c>
      <c r="U38" s="5"/>
      <c r="V38" s="5"/>
      <c r="W38" s="5"/>
      <c r="X38" s="5"/>
      <c r="Y38" s="5"/>
      <c r="Z38" s="33" t="s">
        <v>40</v>
      </c>
      <c r="AA38" s="2">
        <f t="shared" si="8"/>
        <v>0</v>
      </c>
      <c r="AB38" s="2"/>
    </row>
    <row r="39" spans="1:28" ht="14.25" customHeight="1">
      <c r="A39" s="20">
        <v>11</v>
      </c>
      <c r="B39" s="258" t="s">
        <v>32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9"/>
        <v/>
      </c>
      <c r="R39" s="88" t="str">
        <f t="shared" si="10"/>
        <v/>
      </c>
      <c r="T39" s="65" t="str">
        <f t="shared" si="7"/>
        <v/>
      </c>
      <c r="U39" s="5"/>
      <c r="V39" s="5"/>
      <c r="W39" s="5"/>
      <c r="X39" s="5"/>
      <c r="Y39" s="5"/>
      <c r="Z39" s="33" t="s">
        <v>39</v>
      </c>
      <c r="AA39" s="2">
        <f t="shared" si="8"/>
        <v>0</v>
      </c>
      <c r="AB39" s="2"/>
    </row>
    <row r="40" spans="1:28" ht="14.25" customHeight="1">
      <c r="A40" s="19">
        <v>12</v>
      </c>
      <c r="B40" s="291" t="s">
        <v>94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9"/>
        <v/>
      </c>
      <c r="R40" s="88" t="str">
        <f t="shared" si="10"/>
        <v/>
      </c>
      <c r="T40" s="65" t="str">
        <f t="shared" si="7"/>
        <v/>
      </c>
      <c r="U40" s="5"/>
      <c r="V40" s="5"/>
      <c r="W40" s="5"/>
      <c r="X40" s="5"/>
      <c r="Y40" s="5"/>
      <c r="Z40" s="33" t="s">
        <v>39</v>
      </c>
      <c r="AA40" s="2">
        <f t="shared" si="8"/>
        <v>0</v>
      </c>
      <c r="AB40" s="2"/>
    </row>
    <row r="41" spans="1:28" ht="14.25" customHeight="1">
      <c r="A41" s="20">
        <v>13</v>
      </c>
      <c r="B41" s="292" t="s">
        <v>33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9"/>
        <v/>
      </c>
      <c r="R41" s="88" t="str">
        <f t="shared" si="10"/>
        <v/>
      </c>
      <c r="T41" s="65" t="str">
        <f t="shared" si="7"/>
        <v/>
      </c>
      <c r="U41" s="5"/>
      <c r="V41" s="5"/>
      <c r="W41" s="5"/>
      <c r="X41" s="5"/>
      <c r="Y41" s="5"/>
      <c r="Z41" s="33" t="s">
        <v>40</v>
      </c>
      <c r="AA41" s="2">
        <f t="shared" si="8"/>
        <v>0</v>
      </c>
      <c r="AB41" s="2"/>
    </row>
    <row r="42" spans="1:28" ht="14.25" customHeight="1">
      <c r="A42" s="19">
        <v>14</v>
      </c>
      <c r="B42" s="291" t="s">
        <v>96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9"/>
        <v/>
      </c>
      <c r="R42" s="88" t="str">
        <f>IF(Q42="","",IF(ISBLANK(P42),"",(IF(O42=Z42,1,0)-P42)^2))</f>
        <v/>
      </c>
      <c r="T42" s="65" t="str">
        <f t="shared" si="7"/>
        <v/>
      </c>
      <c r="U42" s="5"/>
      <c r="V42" s="5"/>
      <c r="W42" s="5"/>
      <c r="X42" s="5"/>
      <c r="Y42" s="5"/>
      <c r="Z42" s="33" t="s">
        <v>39</v>
      </c>
      <c r="AA42" s="2">
        <f t="shared" si="8"/>
        <v>0</v>
      </c>
      <c r="AB42" s="2"/>
    </row>
    <row r="43" spans="1:28" ht="14.25" customHeight="1">
      <c r="A43" s="20">
        <v>15</v>
      </c>
      <c r="B43" s="292" t="s">
        <v>34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9"/>
        <v/>
      </c>
      <c r="R43" s="88" t="str">
        <f t="shared" si="10"/>
        <v/>
      </c>
      <c r="T43" s="65" t="str">
        <f t="shared" si="7"/>
        <v/>
      </c>
      <c r="U43" s="5"/>
      <c r="V43" s="5"/>
      <c r="W43" s="5"/>
      <c r="X43" s="5"/>
      <c r="Y43" s="5"/>
      <c r="Z43" s="33" t="s">
        <v>40</v>
      </c>
      <c r="AA43" s="2">
        <f t="shared" si="8"/>
        <v>0</v>
      </c>
      <c r="AB43" s="2"/>
    </row>
    <row r="44" spans="1:28" ht="14.25" customHeight="1">
      <c r="A44" s="19">
        <v>16</v>
      </c>
      <c r="B44" s="261" t="s">
        <v>35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9"/>
        <v/>
      </c>
      <c r="R44" s="88" t="str">
        <f t="shared" si="10"/>
        <v/>
      </c>
      <c r="T44" s="65" t="str">
        <f t="shared" si="7"/>
        <v/>
      </c>
      <c r="U44" s="5"/>
      <c r="V44" s="5"/>
      <c r="W44" s="5"/>
      <c r="X44" s="5"/>
      <c r="Y44" s="5"/>
      <c r="Z44" s="33" t="s">
        <v>39</v>
      </c>
      <c r="AA44" s="2">
        <f t="shared" si="8"/>
        <v>0</v>
      </c>
      <c r="AB44" s="2"/>
    </row>
    <row r="45" spans="1:28" ht="14.25" customHeight="1">
      <c r="A45" s="20">
        <v>17</v>
      </c>
      <c r="B45" s="258" t="s">
        <v>36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9"/>
        <v/>
      </c>
      <c r="R45" s="88" t="str">
        <f t="shared" si="10"/>
        <v/>
      </c>
      <c r="T45" s="65" t="str">
        <f t="shared" si="7"/>
        <v/>
      </c>
      <c r="U45" s="5"/>
      <c r="V45" s="5"/>
      <c r="W45" s="5"/>
      <c r="X45" s="5"/>
      <c r="Y45" s="5"/>
      <c r="Z45" s="33" t="s">
        <v>39</v>
      </c>
      <c r="AA45" s="2">
        <f t="shared" si="8"/>
        <v>0</v>
      </c>
      <c r="AB45" s="2"/>
    </row>
    <row r="46" spans="1:28" ht="14.25" customHeight="1">
      <c r="A46" s="19">
        <v>18</v>
      </c>
      <c r="B46" s="295" t="s">
        <v>37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9"/>
        <v/>
      </c>
      <c r="R46" s="88" t="str">
        <f t="shared" si="10"/>
        <v/>
      </c>
      <c r="T46" s="65" t="str">
        <f t="shared" si="7"/>
        <v/>
      </c>
      <c r="U46" s="5"/>
      <c r="V46" s="5"/>
      <c r="W46" s="5"/>
      <c r="X46" s="5"/>
      <c r="Y46" s="5"/>
      <c r="Z46" s="33" t="s">
        <v>39</v>
      </c>
      <c r="AA46" s="2">
        <f t="shared" si="8"/>
        <v>0</v>
      </c>
      <c r="AB46" s="2"/>
    </row>
    <row r="47" spans="1:28" ht="14.25" customHeight="1">
      <c r="A47" s="20">
        <v>19</v>
      </c>
      <c r="B47" s="292" t="s">
        <v>44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9"/>
        <v/>
      </c>
      <c r="R47" s="88" t="str">
        <f t="shared" si="10"/>
        <v/>
      </c>
      <c r="T47" s="65" t="str">
        <f t="shared" si="7"/>
        <v/>
      </c>
      <c r="U47" s="5"/>
      <c r="V47" s="5"/>
      <c r="W47" s="5"/>
      <c r="X47" s="5"/>
      <c r="Y47" s="5"/>
      <c r="Z47" s="33" t="s">
        <v>40</v>
      </c>
      <c r="AA47" s="2">
        <f t="shared" si="8"/>
        <v>0</v>
      </c>
      <c r="AB47" s="2"/>
    </row>
    <row r="48" spans="1:31" ht="14.25" customHeight="1" thickBot="1">
      <c r="A48" s="22">
        <v>20</v>
      </c>
      <c r="B48" s="302" t="s">
        <v>93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10"/>
        <v/>
      </c>
      <c r="T48" s="65" t="str">
        <f t="shared" si="7"/>
        <v/>
      </c>
      <c r="U48" s="5"/>
      <c r="V48" s="5"/>
      <c r="W48" s="5"/>
      <c r="X48" s="5"/>
      <c r="Y48" s="5"/>
      <c r="Z48" s="34" t="s">
        <v>39</v>
      </c>
      <c r="AA48" s="2">
        <f t="shared" si="8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AC4:AE4"/>
    <mergeCell ref="Q4:Q5"/>
    <mergeCell ref="O54:P54"/>
    <mergeCell ref="O55:P55"/>
    <mergeCell ref="O57:P57"/>
    <mergeCell ref="U30:V30"/>
    <mergeCell ref="O59:P59"/>
    <mergeCell ref="O60:P60"/>
    <mergeCell ref="B48:L48"/>
    <mergeCell ref="O50:P50"/>
    <mergeCell ref="O51:P51"/>
    <mergeCell ref="O52:P52"/>
    <mergeCell ref="O56:P56"/>
    <mergeCell ref="B43:L43"/>
    <mergeCell ref="B44:L44"/>
    <mergeCell ref="B45:L45"/>
    <mergeCell ref="B46:L46"/>
    <mergeCell ref="B47:L47"/>
    <mergeCell ref="B38:L38"/>
    <mergeCell ref="B39:L39"/>
    <mergeCell ref="B40:L40"/>
    <mergeCell ref="B41:L41"/>
    <mergeCell ref="B42:L42"/>
    <mergeCell ref="B33:L33"/>
    <mergeCell ref="B34:L34"/>
    <mergeCell ref="B35:L35"/>
    <mergeCell ref="B36:L36"/>
    <mergeCell ref="B37:L37"/>
    <mergeCell ref="B28:L28"/>
    <mergeCell ref="B29:L29"/>
    <mergeCell ref="B30:L30"/>
    <mergeCell ref="B31:L31"/>
    <mergeCell ref="B32:L32"/>
    <mergeCell ref="B22:L22"/>
    <mergeCell ref="B23:L23"/>
    <mergeCell ref="B24:L24"/>
    <mergeCell ref="B25:L25"/>
    <mergeCell ref="B8:L8"/>
    <mergeCell ref="B21:L21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9:L9"/>
    <mergeCell ref="O1:R2"/>
    <mergeCell ref="O4:P4"/>
    <mergeCell ref="S4:S5"/>
    <mergeCell ref="B5:L5"/>
    <mergeCell ref="B6:L6"/>
    <mergeCell ref="M6:M7"/>
    <mergeCell ref="B7:L7"/>
    <mergeCell ref="R4:R5"/>
  </mergeCells>
  <conditionalFormatting sqref="Y8:Y27 M8:M18">
    <cfRule type="colorScale" priority="23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22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13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12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6" xWindow="1113" yWindow="699">
    <dataValidation allowBlank="1" showInputMessage="1" showErrorMessage="1" promptTitle="Goal for Score is a value of 1" prompt="This value also tells you what your range adjustment factor is." sqref="AC28:AD28 O59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6:P7 O9:P9 O11:P13 O15:P25">
      <formula1>-100000000000</formula1>
    </dataValidation>
    <dataValidation type="decimal" allowBlank="1" showInputMessage="1" showErrorMessage="1" error="Please enter a percentage between 0% and 100%" sqref="O8:P8">
      <formula1>0</formula1>
      <formula2>1</formula2>
    </dataValidation>
    <dataValidation type="decimal" allowBlank="1" showInputMessage="1" showErrorMessage="1" error="Please enter a percentage between 0% and 100%." sqref="O10:P10 O14:P14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5EB5-23A9-4ECD-BE64-8FA168590386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9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85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831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117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1976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57</v>
      </c>
      <c r="AE6" s="51" t="s">
        <v>65</v>
      </c>
      <c r="AJ6"/>
    </row>
    <row r="7" spans="1:36" ht="14.25" customHeight="1">
      <c r="A7" s="19">
        <v>2</v>
      </c>
      <c r="B7" s="277" t="s">
        <v>118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26</v>
      </c>
      <c r="AA7" s="5">
        <f t="shared" si="3"/>
        <v>0</v>
      </c>
      <c r="AB7" s="2"/>
      <c r="AC7" s="2">
        <v>1</v>
      </c>
      <c r="AD7" s="52" t="s">
        <v>58</v>
      </c>
      <c r="AE7" s="52" t="s">
        <v>55</v>
      </c>
      <c r="AJ7"/>
    </row>
    <row r="8" spans="1:36" ht="14.25" customHeight="1">
      <c r="A8" s="20">
        <v>3</v>
      </c>
      <c r="B8" s="285" t="s">
        <v>119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443</v>
      </c>
      <c r="AA8" s="5">
        <f t="shared" si="3"/>
        <v>0</v>
      </c>
      <c r="AB8" s="2"/>
      <c r="AC8" s="2">
        <v>2</v>
      </c>
      <c r="AD8" s="52" t="s">
        <v>59</v>
      </c>
      <c r="AE8" s="52" t="s">
        <v>60</v>
      </c>
      <c r="AJ8"/>
    </row>
    <row r="9" spans="1:36" ht="14.25" customHeight="1">
      <c r="A9" s="19">
        <v>4</v>
      </c>
      <c r="B9" s="261" t="s">
        <v>120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6.9</v>
      </c>
      <c r="AA9" s="5">
        <f t="shared" si="3"/>
        <v>0</v>
      </c>
      <c r="AB9" s="2"/>
      <c r="AC9" s="2">
        <v>3</v>
      </c>
      <c r="AD9" s="52" t="s">
        <v>60</v>
      </c>
      <c r="AE9" s="52" t="s">
        <v>66</v>
      </c>
      <c r="AJ9"/>
    </row>
    <row r="10" spans="1:36" ht="14.25" customHeight="1">
      <c r="A10" s="20">
        <v>5</v>
      </c>
      <c r="B10" s="258" t="s">
        <v>121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4">
        <v>0.2</v>
      </c>
      <c r="AA10" s="5">
        <f t="shared" si="3"/>
        <v>0</v>
      </c>
      <c r="AB10" s="2"/>
      <c r="AC10" s="2">
        <v>4</v>
      </c>
      <c r="AD10" s="52" t="s">
        <v>40</v>
      </c>
      <c r="AE10" s="52" t="s">
        <v>67</v>
      </c>
      <c r="AJ10"/>
    </row>
    <row r="11" spans="1:36" ht="14.25" customHeight="1">
      <c r="A11" s="19">
        <v>6</v>
      </c>
      <c r="B11" s="261" t="s">
        <v>122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135000</v>
      </c>
      <c r="AA11" s="5">
        <f t="shared" si="3"/>
        <v>0</v>
      </c>
      <c r="AB11" s="2"/>
      <c r="AC11" s="2">
        <v>5</v>
      </c>
      <c r="AD11" s="52" t="s">
        <v>61</v>
      </c>
      <c r="AE11" s="52" t="s">
        <v>68</v>
      </c>
      <c r="AJ11"/>
    </row>
    <row r="12" spans="1:36" ht="14.25" customHeight="1">
      <c r="A12" s="20">
        <v>7</v>
      </c>
      <c r="B12" s="258" t="s">
        <v>123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803</v>
      </c>
      <c r="AA12" s="5">
        <f t="shared" si="3"/>
        <v>0</v>
      </c>
      <c r="AB12" s="2"/>
      <c r="AC12" s="2">
        <v>6</v>
      </c>
      <c r="AD12" s="52" t="s">
        <v>62</v>
      </c>
      <c r="AE12" s="52" t="s">
        <v>57</v>
      </c>
      <c r="AJ12"/>
    </row>
    <row r="13" spans="1:36" ht="14.25" customHeight="1">
      <c r="A13" s="19">
        <v>8</v>
      </c>
      <c r="B13" s="261" t="s">
        <v>124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2394</v>
      </c>
      <c r="AA13" s="5">
        <f t="shared" si="3"/>
        <v>0</v>
      </c>
      <c r="AB13" s="2"/>
      <c r="AC13" s="2">
        <v>7</v>
      </c>
      <c r="AD13" s="52" t="s">
        <v>63</v>
      </c>
      <c r="AE13" s="52" t="s">
        <v>61</v>
      </c>
      <c r="AJ13"/>
    </row>
    <row r="14" spans="1:36" ht="14.25" customHeight="1">
      <c r="A14" s="20">
        <v>9</v>
      </c>
      <c r="B14" s="258" t="s">
        <v>125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150</v>
      </c>
      <c r="AA14" s="5">
        <f t="shared" si="3"/>
        <v>0</v>
      </c>
      <c r="AB14" s="2"/>
      <c r="AC14" s="2">
        <v>8</v>
      </c>
      <c r="AD14" s="52" t="s">
        <v>66</v>
      </c>
      <c r="AE14" s="52" t="s">
        <v>76</v>
      </c>
      <c r="AJ14"/>
    </row>
    <row r="15" spans="1:36" ht="14.25" customHeight="1">
      <c r="A15" s="19">
        <v>10</v>
      </c>
      <c r="B15" s="261" t="s">
        <v>126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1953</v>
      </c>
      <c r="AA15" s="5">
        <f t="shared" si="3"/>
        <v>0</v>
      </c>
      <c r="AB15" s="2"/>
      <c r="AC15" s="2">
        <v>9</v>
      </c>
      <c r="AD15" s="52" t="s">
        <v>39</v>
      </c>
      <c r="AE15" s="52" t="s">
        <v>81</v>
      </c>
      <c r="AJ15"/>
    </row>
    <row r="16" spans="1:36" ht="14.25" customHeight="1">
      <c r="A16" s="20">
        <v>11</v>
      </c>
      <c r="B16" s="258" t="s">
        <v>127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53.3</v>
      </c>
      <c r="AA16" s="5">
        <f t="shared" si="3"/>
        <v>0</v>
      </c>
      <c r="AB16" s="2"/>
      <c r="AC16" s="2">
        <v>10</v>
      </c>
      <c r="AD16" s="52" t="s">
        <v>76</v>
      </c>
      <c r="AE16" s="52" t="s">
        <v>54</v>
      </c>
      <c r="AJ16"/>
    </row>
    <row r="17" spans="1:36" ht="14.25" customHeight="1">
      <c r="A17" s="19">
        <v>12</v>
      </c>
      <c r="B17" s="261" t="s">
        <v>128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108"/>
      <c r="P17" s="109"/>
      <c r="Q17" s="105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0.7</v>
      </c>
      <c r="AA17" s="5">
        <f t="shared" si="3"/>
        <v>0</v>
      </c>
      <c r="AB17" s="2"/>
      <c r="AC17" s="2">
        <v>11</v>
      </c>
      <c r="AD17" s="52" t="s">
        <v>64</v>
      </c>
      <c r="AE17" s="52" t="s">
        <v>59</v>
      </c>
      <c r="AI17"/>
      <c r="AJ17"/>
    </row>
    <row r="18" spans="1:37" ht="14.25" customHeight="1">
      <c r="A18" s="20">
        <v>13</v>
      </c>
      <c r="B18" s="258" t="s">
        <v>129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120</v>
      </c>
      <c r="AA18" s="5">
        <f t="shared" si="3"/>
        <v>0</v>
      </c>
      <c r="AB18" s="2"/>
      <c r="AC18" s="2">
        <v>12</v>
      </c>
      <c r="AD18" s="52" t="s">
        <v>79</v>
      </c>
      <c r="AE18" s="52" t="s">
        <v>63</v>
      </c>
      <c r="AI18" s="1"/>
      <c r="AJ18" s="2"/>
      <c r="AK18" s="2"/>
    </row>
    <row r="19" spans="1:37" ht="14.25" customHeight="1">
      <c r="A19" s="19">
        <v>14</v>
      </c>
      <c r="B19" s="261" t="s">
        <v>130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760</v>
      </c>
      <c r="AA19" s="5">
        <f t="shared" si="3"/>
        <v>0</v>
      </c>
      <c r="AB19" s="2"/>
      <c r="AC19" s="2">
        <v>13</v>
      </c>
      <c r="AD19" s="52" t="s">
        <v>67</v>
      </c>
      <c r="AE19" s="52" t="s">
        <v>79</v>
      </c>
      <c r="AI19" s="1"/>
      <c r="AJ19" s="2"/>
      <c r="AK19" s="2"/>
    </row>
    <row r="20" spans="1:38" ht="14.25" customHeight="1">
      <c r="A20" s="20">
        <v>15</v>
      </c>
      <c r="B20" s="258" t="s">
        <v>131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26</v>
      </c>
      <c r="AA20" s="5">
        <f t="shared" si="3"/>
        <v>0</v>
      </c>
      <c r="AB20" s="2"/>
      <c r="AC20" s="2">
        <v>14</v>
      </c>
      <c r="AD20" s="52" t="s">
        <v>80</v>
      </c>
      <c r="AE20" s="52" t="s">
        <v>82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132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3300</v>
      </c>
      <c r="AA21" s="5">
        <f t="shared" si="3"/>
        <v>0</v>
      </c>
      <c r="AB21" s="2"/>
      <c r="AC21" s="2">
        <v>15</v>
      </c>
      <c r="AD21" s="52" t="s">
        <v>81</v>
      </c>
      <c r="AE21" s="52" t="s">
        <v>56</v>
      </c>
      <c r="AI21"/>
      <c r="AJ21"/>
      <c r="AK21" s="1"/>
      <c r="AL21" s="15"/>
    </row>
    <row r="22" spans="1:37" ht="14.25" customHeight="1">
      <c r="A22" s="20">
        <v>17</v>
      </c>
      <c r="B22" s="258" t="s">
        <v>133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1905</v>
      </c>
      <c r="AA22" s="5">
        <f t="shared" si="3"/>
        <v>0</v>
      </c>
      <c r="AB22" s="2"/>
      <c r="AC22" s="2">
        <v>16</v>
      </c>
      <c r="AD22" s="52" t="s">
        <v>65</v>
      </c>
      <c r="AE22" s="52" t="s">
        <v>40</v>
      </c>
      <c r="AI22"/>
      <c r="AJ22"/>
      <c r="AK22" s="2"/>
    </row>
    <row r="23" spans="1:38" ht="14.25" customHeight="1">
      <c r="A23" s="19">
        <v>18</v>
      </c>
      <c r="B23" s="261" t="s">
        <v>134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2.5</v>
      </c>
      <c r="AA23" s="5">
        <f t="shared" si="3"/>
        <v>0</v>
      </c>
      <c r="AB23" s="2"/>
      <c r="AC23" s="2">
        <v>17</v>
      </c>
      <c r="AD23" s="52" t="s">
        <v>82</v>
      </c>
      <c r="AE23" s="52" t="s">
        <v>39</v>
      </c>
      <c r="AI23"/>
      <c r="AJ23"/>
      <c r="AK23" s="1"/>
      <c r="AL23" s="46"/>
    </row>
    <row r="24" spans="1:38" ht="14.25" customHeight="1">
      <c r="A24" s="20">
        <v>19</v>
      </c>
      <c r="B24" s="258" t="s">
        <v>135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2.7</v>
      </c>
      <c r="AA24" s="5">
        <f t="shared" si="3"/>
        <v>0</v>
      </c>
      <c r="AB24" s="2"/>
      <c r="AC24" s="2">
        <v>18</v>
      </c>
      <c r="AD24" s="52" t="s">
        <v>68</v>
      </c>
      <c r="AE24" s="52" t="s">
        <v>80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136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1.33</v>
      </c>
      <c r="AA25" s="5">
        <f t="shared" si="3"/>
        <v>0</v>
      </c>
      <c r="AB25"/>
      <c r="AC25" s="2">
        <v>19</v>
      </c>
      <c r="AD25" s="52" t="s">
        <v>83</v>
      </c>
      <c r="AE25" s="52" t="s">
        <v>83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54</v>
      </c>
      <c r="AE26" s="53" t="s">
        <v>58</v>
      </c>
      <c r="AF26"/>
      <c r="AG26"/>
      <c r="AH26"/>
      <c r="AI26"/>
      <c r="AJ26"/>
      <c r="AK26" s="2"/>
    </row>
    <row r="27" spans="1:37" ht="14.6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97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40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98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99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40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100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101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102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103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104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105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106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107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40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108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109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110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111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112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40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113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114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115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116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9"/>
    <dataValidation type="decimal" operator="greaterThanOrEqual" allowBlank="1" showInputMessage="1" showErrorMessage="1" error="Please enter a number." sqref="O6:P9 O11:P16 O18:P25">
      <formula1>-100000000000</formula1>
    </dataValidation>
    <dataValidation type="decimal" allowBlank="1" showInputMessage="1" showErrorMessage="1" error="Please enter a percentage between 0% and 100%." sqref="O10:P10 O17:P17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C248-74A4-49DB-B7C3-B6B5FF061A6B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13.5742187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86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914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319" t="s">
        <v>156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108"/>
      <c r="P6" s="109"/>
      <c r="Q6" s="105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 s="104">
        <v>0.86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58</v>
      </c>
      <c r="AE6" s="51" t="s">
        <v>55</v>
      </c>
      <c r="AJ6"/>
    </row>
    <row r="7" spans="1:36" ht="14.25" customHeight="1">
      <c r="A7" s="19">
        <v>2</v>
      </c>
      <c r="B7" s="277" t="s">
        <v>137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117</v>
      </c>
      <c r="AA7" s="5">
        <f t="shared" si="3"/>
        <v>0</v>
      </c>
      <c r="AB7" s="2"/>
      <c r="AC7" s="2">
        <v>1</v>
      </c>
      <c r="AD7" s="52" t="s">
        <v>59</v>
      </c>
      <c r="AE7" s="52" t="s">
        <v>60</v>
      </c>
      <c r="AJ7"/>
    </row>
    <row r="8" spans="1:36" ht="14.25" customHeight="1">
      <c r="A8" s="20">
        <v>3</v>
      </c>
      <c r="B8" s="285" t="s">
        <v>138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11600</v>
      </c>
      <c r="AA8" s="5">
        <f t="shared" si="3"/>
        <v>0</v>
      </c>
      <c r="AB8" s="2"/>
      <c r="AC8" s="2">
        <v>2</v>
      </c>
      <c r="AD8" s="52" t="s">
        <v>60</v>
      </c>
      <c r="AE8" s="52" t="s">
        <v>66</v>
      </c>
      <c r="AJ8"/>
    </row>
    <row r="9" spans="1:36" ht="14.25" customHeight="1">
      <c r="A9" s="19">
        <v>4</v>
      </c>
      <c r="B9" s="261" t="s">
        <v>139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28715</v>
      </c>
      <c r="AA9" s="5">
        <f t="shared" si="3"/>
        <v>0</v>
      </c>
      <c r="AB9" s="2"/>
      <c r="AC9" s="2">
        <v>3</v>
      </c>
      <c r="AD9" s="52" t="s">
        <v>40</v>
      </c>
      <c r="AE9" s="52" t="s">
        <v>67</v>
      </c>
      <c r="AJ9"/>
    </row>
    <row r="10" spans="1:36" ht="14.25" customHeight="1">
      <c r="A10" s="20">
        <v>5</v>
      </c>
      <c r="B10" s="258" t="s">
        <v>140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98"/>
      <c r="P10" s="99"/>
      <c r="Q10" s="102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>
        <v>37000</v>
      </c>
      <c r="AA10" s="5">
        <f t="shared" si="3"/>
        <v>0</v>
      </c>
      <c r="AB10" s="2"/>
      <c r="AC10" s="2">
        <v>4</v>
      </c>
      <c r="AD10" s="52" t="s">
        <v>61</v>
      </c>
      <c r="AE10" s="52" t="s">
        <v>68</v>
      </c>
      <c r="AJ10"/>
    </row>
    <row r="11" spans="1:36" ht="14.25" customHeight="1">
      <c r="A11" s="19">
        <v>6</v>
      </c>
      <c r="B11" s="261" t="s">
        <v>141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5000</v>
      </c>
      <c r="AA11" s="5">
        <f t="shared" si="3"/>
        <v>0</v>
      </c>
      <c r="AB11" s="2"/>
      <c r="AC11" s="2">
        <v>5</v>
      </c>
      <c r="AD11" s="52" t="s">
        <v>62</v>
      </c>
      <c r="AE11" s="52" t="s">
        <v>57</v>
      </c>
      <c r="AJ11"/>
    </row>
    <row r="12" spans="1:36" ht="14.25" customHeight="1">
      <c r="A12" s="20">
        <v>7</v>
      </c>
      <c r="B12" s="258" t="s">
        <v>142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108"/>
      <c r="P12" s="109"/>
      <c r="Q12" s="105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 s="104">
        <v>0.1</v>
      </c>
      <c r="AA12" s="5">
        <f t="shared" si="3"/>
        <v>0</v>
      </c>
      <c r="AB12" s="2"/>
      <c r="AC12" s="2">
        <v>6</v>
      </c>
      <c r="AD12" s="52" t="s">
        <v>63</v>
      </c>
      <c r="AE12" s="52" t="s">
        <v>61</v>
      </c>
      <c r="AJ12"/>
    </row>
    <row r="13" spans="1:36" ht="14.25" customHeight="1">
      <c r="A13" s="19">
        <v>8</v>
      </c>
      <c r="B13" s="261" t="s">
        <v>143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2.8666666666666667</v>
      </c>
      <c r="AA13" s="5">
        <f t="shared" si="3"/>
        <v>0</v>
      </c>
      <c r="AB13" s="2"/>
      <c r="AC13" s="2">
        <v>7</v>
      </c>
      <c r="AD13" s="52" t="s">
        <v>66</v>
      </c>
      <c r="AE13" s="52" t="s">
        <v>76</v>
      </c>
      <c r="AJ13"/>
    </row>
    <row r="14" spans="1:36" ht="14.25" customHeight="1">
      <c r="A14" s="20">
        <v>9</v>
      </c>
      <c r="B14" s="258" t="s">
        <v>144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10000</v>
      </c>
      <c r="AA14" s="5">
        <f t="shared" si="3"/>
        <v>0</v>
      </c>
      <c r="AB14" s="2"/>
      <c r="AC14" s="2">
        <v>8</v>
      </c>
      <c r="AD14" s="52" t="s">
        <v>39</v>
      </c>
      <c r="AE14" s="52" t="s">
        <v>81</v>
      </c>
      <c r="AJ14"/>
    </row>
    <row r="15" spans="1:36" ht="14.25" customHeight="1">
      <c r="A15" s="19">
        <v>10</v>
      </c>
      <c r="B15" s="261" t="s">
        <v>145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3.525</v>
      </c>
      <c r="AA15" s="5">
        <f t="shared" si="3"/>
        <v>0</v>
      </c>
      <c r="AB15" s="2"/>
      <c r="AC15" s="2">
        <v>9</v>
      </c>
      <c r="AD15" s="52" t="s">
        <v>76</v>
      </c>
      <c r="AE15" s="52" t="s">
        <v>54</v>
      </c>
      <c r="AJ15"/>
    </row>
    <row r="16" spans="1:36" ht="14.25" customHeight="1">
      <c r="A16" s="20">
        <v>11</v>
      </c>
      <c r="B16" s="258" t="s">
        <v>146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8</v>
      </c>
      <c r="AA16" s="5">
        <f t="shared" si="3"/>
        <v>0</v>
      </c>
      <c r="AB16" s="2"/>
      <c r="AC16" s="2">
        <v>10</v>
      </c>
      <c r="AD16" s="52" t="s">
        <v>64</v>
      </c>
      <c r="AE16" s="52" t="s">
        <v>59</v>
      </c>
      <c r="AJ16"/>
    </row>
    <row r="17" spans="1:36" ht="14.25" customHeight="1">
      <c r="A17" s="19">
        <v>12</v>
      </c>
      <c r="B17" s="261" t="s">
        <v>147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47</v>
      </c>
      <c r="AA17" s="5">
        <f t="shared" si="3"/>
        <v>0</v>
      </c>
      <c r="AB17" s="2"/>
      <c r="AC17" s="2">
        <v>11</v>
      </c>
      <c r="AD17" s="52" t="s">
        <v>79</v>
      </c>
      <c r="AE17" s="52" t="s">
        <v>63</v>
      </c>
      <c r="AI17"/>
      <c r="AJ17"/>
    </row>
    <row r="18" spans="1:37" ht="14.25" customHeight="1">
      <c r="A18" s="20">
        <v>13</v>
      </c>
      <c r="B18" s="258" t="s">
        <v>148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-25</v>
      </c>
      <c r="AA18" s="5">
        <f t="shared" si="3"/>
        <v>0</v>
      </c>
      <c r="AB18" s="2"/>
      <c r="AC18" s="2">
        <v>12</v>
      </c>
      <c r="AD18" s="52" t="s">
        <v>67</v>
      </c>
      <c r="AE18" s="52" t="s">
        <v>79</v>
      </c>
      <c r="AI18" s="1"/>
      <c r="AJ18" s="2"/>
      <c r="AK18" s="2"/>
    </row>
    <row r="19" spans="1:37" ht="14.25" customHeight="1">
      <c r="A19" s="19">
        <v>14</v>
      </c>
      <c r="B19" s="261" t="s">
        <v>149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108"/>
      <c r="P19" s="109"/>
      <c r="Q19" s="105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 s="104">
        <v>0.25</v>
      </c>
      <c r="AA19" s="5">
        <f t="shared" si="3"/>
        <v>0</v>
      </c>
      <c r="AB19" s="2"/>
      <c r="AC19" s="2">
        <v>13</v>
      </c>
      <c r="AD19" s="52" t="s">
        <v>80</v>
      </c>
      <c r="AE19" s="52" t="s">
        <v>82</v>
      </c>
      <c r="AI19" s="1"/>
      <c r="AJ19" s="2"/>
      <c r="AK19" s="2"/>
    </row>
    <row r="20" spans="1:38" ht="14.25" customHeight="1">
      <c r="A20" s="20">
        <v>15</v>
      </c>
      <c r="B20" s="258" t="s">
        <v>150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33</v>
      </c>
      <c r="AA20" s="5">
        <f t="shared" si="3"/>
        <v>0</v>
      </c>
      <c r="AB20" s="2"/>
      <c r="AC20" s="2">
        <v>14</v>
      </c>
      <c r="AD20" s="52" t="s">
        <v>81</v>
      </c>
      <c r="AE20" s="52" t="s">
        <v>56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151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263</v>
      </c>
      <c r="AA21" s="5">
        <f t="shared" si="3"/>
        <v>0</v>
      </c>
      <c r="AB21" s="2"/>
      <c r="AC21" s="2">
        <v>15</v>
      </c>
      <c r="AD21" s="52" t="s">
        <v>65</v>
      </c>
      <c r="AE21" s="52" t="s">
        <v>40</v>
      </c>
      <c r="AI21"/>
      <c r="AJ21"/>
      <c r="AK21" s="1"/>
      <c r="AL21" s="15"/>
    </row>
    <row r="22" spans="1:37" ht="14.25" customHeight="1">
      <c r="A22" s="20">
        <v>17</v>
      </c>
      <c r="B22" s="258" t="s">
        <v>152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4</v>
      </c>
      <c r="AA22" s="5">
        <f t="shared" si="3"/>
        <v>0</v>
      </c>
      <c r="AB22" s="2"/>
      <c r="AC22" s="2">
        <v>16</v>
      </c>
      <c r="AD22" s="52" t="s">
        <v>82</v>
      </c>
      <c r="AE22" s="52" t="s">
        <v>39</v>
      </c>
      <c r="AI22"/>
      <c r="AJ22"/>
      <c r="AK22" s="2"/>
    </row>
    <row r="23" spans="1:38" ht="14.25" customHeight="1">
      <c r="A23" s="19">
        <v>18</v>
      </c>
      <c r="B23" s="261" t="s">
        <v>153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19.8</v>
      </c>
      <c r="AA23" s="5">
        <f t="shared" si="3"/>
        <v>0</v>
      </c>
      <c r="AB23" s="2"/>
      <c r="AC23" s="2">
        <v>17</v>
      </c>
      <c r="AD23" s="52" t="s">
        <v>68</v>
      </c>
      <c r="AE23" s="52" t="s">
        <v>80</v>
      </c>
      <c r="AI23"/>
      <c r="AJ23"/>
      <c r="AK23" s="1"/>
      <c r="AL23" s="46"/>
    </row>
    <row r="24" spans="1:38" ht="14.25" customHeight="1">
      <c r="A24" s="20">
        <v>19</v>
      </c>
      <c r="B24" s="258" t="s">
        <v>154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350</v>
      </c>
      <c r="AA24" s="5">
        <f t="shared" si="3"/>
        <v>0</v>
      </c>
      <c r="AB24" s="2"/>
      <c r="AC24" s="2">
        <v>18</v>
      </c>
      <c r="AD24" s="52" t="s">
        <v>83</v>
      </c>
      <c r="AE24" s="52" t="s">
        <v>83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155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179500</v>
      </c>
      <c r="AA25" s="5">
        <f t="shared" si="3"/>
        <v>0</v>
      </c>
      <c r="AB25"/>
      <c r="AC25" s="2">
        <v>19</v>
      </c>
      <c r="AD25" s="52" t="s">
        <v>54</v>
      </c>
      <c r="AE25" s="52" t="s">
        <v>58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55</v>
      </c>
      <c r="AE26" s="53" t="s">
        <v>62</v>
      </c>
      <c r="AF26"/>
      <c r="AG26"/>
      <c r="AH26"/>
      <c r="AI26"/>
      <c r="AJ26"/>
      <c r="AK26" s="2"/>
    </row>
    <row r="27" spans="1:37" ht="14.6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157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158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159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160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40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161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162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163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39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164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39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165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40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166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40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167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168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39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169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40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170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39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171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172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173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174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175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40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176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allowBlank="1" showInputMessage="1" showErrorMessage="1" promptTitle="Goal for Score is a value of 1" prompt="This value also tells you what your range adjustment factor is." sqref="AC28:AD28 O59"/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type="list" operator="equal" allowBlank="1" showInputMessage="1" showErrorMessage="1" errorTitle="Invalid entry" error="Enter a T or F" sqref="O29:O48">
      <formula1>"T,F"</formula1>
    </dataValidation>
    <dataValidation type="decimal" operator="greaterThanOrEqual" allowBlank="1" showInputMessage="1" showErrorMessage="1" error="Please enter a number." sqref="O7:P11 O13:P18 O20:P25">
      <formula1>-100000000000</formula1>
    </dataValidation>
    <dataValidation type="decimal" allowBlank="1" showInputMessage="1" showErrorMessage="1" error="Please enter a percentage between 0% and 100%." sqref="O6:P6 O12:P12 O19:P19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DB928-0002-416B-B26A-D01BAFF3B0B0}">
  <sheetPr>
    <tabColor theme="6" tint="-0.24997000396251678"/>
  </sheetPr>
  <dimension ref="A1:AL61"/>
  <sheetViews>
    <sheetView showGridLines="0" zoomScalePageLayoutView="90" workbookViewId="0" topLeftCell="A1">
      <selection activeCell="O6" sqref="O6"/>
    </sheetView>
  </sheetViews>
  <sheetFormatPr defaultColWidth="9.140625" defaultRowHeight="15"/>
  <cols>
    <col min="1" max="1" width="4.421875" style="6" customWidth="1"/>
    <col min="2" max="2" width="13.421875" style="26" customWidth="1"/>
    <col min="3" max="4" width="9.140625" style="26" customWidth="1"/>
    <col min="5" max="5" width="11.421875" style="26" customWidth="1"/>
    <col min="6" max="6" width="9.140625" style="26" customWidth="1"/>
    <col min="7" max="7" width="8.57421875" style="26" customWidth="1"/>
    <col min="8" max="8" width="9.57421875" style="26" customWidth="1"/>
    <col min="9" max="9" width="12.00390625" style="13" customWidth="1"/>
    <col min="10" max="10" width="7.00390625" style="13" customWidth="1"/>
    <col min="11" max="11" width="5.140625" style="13" customWidth="1"/>
    <col min="12" max="12" width="26.140625" style="13" customWidth="1"/>
    <col min="13" max="13" width="2.421875" style="13" customWidth="1"/>
    <col min="14" max="14" width="4.00390625" style="13" customWidth="1"/>
    <col min="15" max="15" width="16.57421875" style="13" bestFit="1" customWidth="1"/>
    <col min="16" max="16" width="17.57421875" style="13" bestFit="1" customWidth="1"/>
    <col min="17" max="17" width="14.00390625" style="13" customWidth="1"/>
    <col min="18" max="18" width="10.421875" style="13" hidden="1" customWidth="1"/>
    <col min="19" max="19" width="10.57421875" style="13" hidden="1" customWidth="1"/>
    <col min="20" max="20" width="4.00390625" style="13" customWidth="1"/>
    <col min="21" max="24" width="9.140625" style="13" customWidth="1"/>
    <col min="25" max="25" width="8.57421875" style="13" customWidth="1"/>
    <col min="26" max="26" width="13.8515625" style="13" hidden="1" customWidth="1"/>
    <col min="27" max="27" width="16.140625" style="6" hidden="1" customWidth="1"/>
    <col min="28" max="31" width="9.140625" style="6" hidden="1" customWidth="1"/>
    <col min="32" max="16384" width="9.140625" style="6" customWidth="1"/>
  </cols>
  <sheetData>
    <row r="1" spans="1:37" ht="14.25" customHeight="1" thickTop="1">
      <c r="A1" s="1"/>
      <c r="B1" s="1"/>
      <c r="C1" s="2"/>
      <c r="D1" s="2"/>
      <c r="E1" s="2"/>
      <c r="F1" s="3"/>
      <c r="G1" s="2"/>
      <c r="H1" s="4"/>
      <c r="I1" s="2"/>
      <c r="J1" s="2"/>
      <c r="K1" s="2"/>
      <c r="L1" s="2"/>
      <c r="M1" s="4"/>
      <c r="N1" s="55"/>
      <c r="O1" s="264" t="s">
        <v>87</v>
      </c>
      <c r="P1" s="264"/>
      <c r="Q1" s="264"/>
      <c r="R1" s="264"/>
      <c r="S1" s="56"/>
      <c r="T1" s="57"/>
      <c r="U1" s="5"/>
      <c r="V1" s="5"/>
      <c r="W1" s="5"/>
      <c r="X1" s="4"/>
      <c r="Y1" s="5"/>
      <c r="Z1" s="43" t="s">
        <v>52</v>
      </c>
      <c r="AA1" s="112" t="b">
        <v>1</v>
      </c>
      <c r="AB1" s="2"/>
      <c r="AK1" s="2"/>
    </row>
    <row r="2" spans="1:37" ht="14.25" customHeight="1">
      <c r="A2" s="1"/>
      <c r="B2" s="1"/>
      <c r="C2" s="2"/>
      <c r="D2" s="2"/>
      <c r="E2" s="7"/>
      <c r="F2" s="3"/>
      <c r="G2" s="2"/>
      <c r="H2" s="4"/>
      <c r="I2" s="2"/>
      <c r="J2" s="2"/>
      <c r="K2" s="2"/>
      <c r="L2" s="2"/>
      <c r="M2" s="4"/>
      <c r="N2" s="58"/>
      <c r="O2" s="265"/>
      <c r="P2" s="265"/>
      <c r="Q2" s="265"/>
      <c r="R2" s="265"/>
      <c r="S2" s="45"/>
      <c r="T2" s="59"/>
      <c r="U2" s="5"/>
      <c r="V2" s="5"/>
      <c r="W2" s="5"/>
      <c r="X2" s="4"/>
      <c r="Y2" s="5"/>
      <c r="Z2" s="43" t="s">
        <v>47</v>
      </c>
      <c r="AA2" s="50">
        <v>205</v>
      </c>
      <c r="AB2" s="2"/>
      <c r="AK2" s="2"/>
    </row>
    <row r="3" spans="1:37" ht="14.25" customHeight="1" thickBot="1">
      <c r="A3" s="1"/>
      <c r="B3" s="1"/>
      <c r="C3" s="2"/>
      <c r="D3" s="2"/>
      <c r="E3" s="2"/>
      <c r="F3" s="3"/>
      <c r="G3" s="2"/>
      <c r="H3" s="4"/>
      <c r="I3" s="2"/>
      <c r="J3" s="2"/>
      <c r="K3" s="2"/>
      <c r="L3" s="2"/>
      <c r="M3" s="4"/>
      <c r="N3" s="58"/>
      <c r="O3" s="5"/>
      <c r="P3" s="5"/>
      <c r="Q3" s="5"/>
      <c r="R3" s="48"/>
      <c r="S3" s="48"/>
      <c r="T3" s="59"/>
      <c r="U3" s="5"/>
      <c r="V3" s="5"/>
      <c r="W3" s="5"/>
      <c r="X3" s="4"/>
      <c r="Y3" s="5"/>
      <c r="Z3" s="5"/>
      <c r="AA3" s="2"/>
      <c r="AB3" s="2"/>
      <c r="AI3" s="2"/>
      <c r="AJ3" s="2"/>
      <c r="AK3" s="2"/>
    </row>
    <row r="4" spans="1:37" ht="14.25" customHeight="1">
      <c r="A4" s="1"/>
      <c r="B4" s="1"/>
      <c r="C4" s="2"/>
      <c r="D4" s="2"/>
      <c r="E4" s="2"/>
      <c r="F4" s="3"/>
      <c r="G4" s="2"/>
      <c r="H4" s="8"/>
      <c r="I4" s="2"/>
      <c r="J4" s="2"/>
      <c r="K4" s="2"/>
      <c r="L4" s="2"/>
      <c r="M4" s="4"/>
      <c r="N4" s="58"/>
      <c r="O4" s="266" t="s">
        <v>0</v>
      </c>
      <c r="P4" s="267"/>
      <c r="Q4" s="312" t="s">
        <v>50</v>
      </c>
      <c r="R4" s="280" t="s">
        <v>42</v>
      </c>
      <c r="S4" s="268" t="s">
        <v>41</v>
      </c>
      <c r="T4" s="60"/>
      <c r="V4" s="5"/>
      <c r="W4" s="5"/>
      <c r="X4" s="35"/>
      <c r="Y4" s="4"/>
      <c r="Z4" s="5"/>
      <c r="AA4" s="5"/>
      <c r="AB4" s="2"/>
      <c r="AC4" s="311" t="s">
        <v>51</v>
      </c>
      <c r="AD4" s="311"/>
      <c r="AE4" s="311"/>
      <c r="AJ4" s="2"/>
      <c r="AK4" s="2"/>
    </row>
    <row r="5" spans="1:37" ht="14.25" customHeight="1" thickBot="1">
      <c r="A5" s="9"/>
      <c r="B5" s="270" t="s">
        <v>77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4"/>
      <c r="N5" s="58"/>
      <c r="O5" s="79" t="s">
        <v>1</v>
      </c>
      <c r="P5" s="10" t="s">
        <v>2</v>
      </c>
      <c r="Q5" s="313"/>
      <c r="R5" s="281"/>
      <c r="S5" s="269"/>
      <c r="T5" s="61"/>
      <c r="V5" s="5"/>
      <c r="W5" s="5"/>
      <c r="X5" s="5"/>
      <c r="Y5" s="4"/>
      <c r="Z5" s="49" t="s">
        <v>50</v>
      </c>
      <c r="AA5" s="44" t="s">
        <v>46</v>
      </c>
      <c r="AB5" s="2"/>
      <c r="AC5" s="2" t="s">
        <v>48</v>
      </c>
      <c r="AD5" s="6" t="s">
        <v>69</v>
      </c>
      <c r="AE5" s="6" t="s">
        <v>70</v>
      </c>
      <c r="AK5" s="2"/>
    </row>
    <row r="6" spans="1:36" ht="14.25" customHeight="1">
      <c r="A6" s="18">
        <v>1</v>
      </c>
      <c r="B6" s="273" t="s">
        <v>18</v>
      </c>
      <c r="C6" s="274"/>
      <c r="D6" s="274"/>
      <c r="E6" s="274"/>
      <c r="F6" s="274"/>
      <c r="G6" s="274"/>
      <c r="H6" s="274"/>
      <c r="I6" s="274"/>
      <c r="J6" s="274"/>
      <c r="K6" s="274"/>
      <c r="L6" s="275"/>
      <c r="M6" s="276"/>
      <c r="N6" s="82">
        <v>1</v>
      </c>
      <c r="O6" s="98"/>
      <c r="P6" s="99"/>
      <c r="Q6" s="102" t="str">
        <f aca="true" t="shared" si="0" ref="Q6:Q25">IF($AA$1=FALSE,"",IF(Q$54=AA$2,Z6,""))</f>
        <v/>
      </c>
      <c r="R6" s="78" t="str">
        <f>_xlfn.IFERROR(ABS((Q6-AVERAGE(O6:P6))/((P6-O6)/4.11)),"")</f>
        <v/>
      </c>
      <c r="S6" s="31" t="str">
        <f aca="true" t="shared" si="1" ref="S6:S25">_xlfn.IFERROR(IF($AA$1=FALSE,"",IF(Q$54&lt;&gt;AA$2,"",((Z6-(P6+O6)/2))/(P6-O6)*2)),"")</f>
        <v/>
      </c>
      <c r="T6" s="62" t="str">
        <f aca="true" t="shared" si="2" ref="T6:T25">IF($AA$1=FALSE,"",IF(Q$54=AA$2,IF(AND(Q6&gt;=O6,Q6&lt;=P6),"","X"),""))</f>
        <v/>
      </c>
      <c r="V6" s="2" t="str">
        <f>IF(AND(P6&lt;=O6,ISBLANK(O6)=FALSE,ISBLANK(P6)=FALSE)," upper bound must be greater than lower bound","")</f>
        <v/>
      </c>
      <c r="W6" s="5"/>
      <c r="X6" s="48"/>
      <c r="Y6" s="36"/>
      <c r="Z6">
        <v>1636</v>
      </c>
      <c r="AA6" s="5">
        <f aca="true" t="shared" si="3" ref="AA6:AA25">IF(AND(O6&lt;=Z6,P6&gt;=Z6),1,0)</f>
        <v>0</v>
      </c>
      <c r="AB6" s="2"/>
      <c r="AC6" s="2">
        <v>0</v>
      </c>
      <c r="AD6" s="51" t="s">
        <v>59</v>
      </c>
      <c r="AE6" s="51" t="s">
        <v>60</v>
      </c>
      <c r="AJ6"/>
    </row>
    <row r="7" spans="1:36" ht="14.25" customHeight="1">
      <c r="A7" s="19">
        <v>2</v>
      </c>
      <c r="B7" s="277" t="s">
        <v>38</v>
      </c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6"/>
      <c r="N7" s="83">
        <v>2</v>
      </c>
      <c r="O7" s="98"/>
      <c r="P7" s="99"/>
      <c r="Q7" s="102" t="str">
        <f t="shared" si="0"/>
        <v/>
      </c>
      <c r="R7" s="78" t="str">
        <f aca="true" t="shared" si="4" ref="R7:R25">_xlfn.IFERROR(ABS((Q7-AVERAGE(O7:P7))/((P7-O7)/4.11)),"")</f>
        <v/>
      </c>
      <c r="S7" s="31" t="str">
        <f t="shared" si="1"/>
        <v/>
      </c>
      <c r="T7" s="62" t="str">
        <f t="shared" si="2"/>
        <v/>
      </c>
      <c r="V7" s="2" t="str">
        <f aca="true" t="shared" si="5" ref="V7:V25">IF(AND(P7&lt;=O7,ISBLANK(O7)=FALSE,ISBLANK(P7)=FALSE)," upper bound must be greater than lower bound","")</f>
        <v/>
      </c>
      <c r="W7" s="5"/>
      <c r="X7" s="48"/>
      <c r="Y7" s="36"/>
      <c r="Z7">
        <v>12</v>
      </c>
      <c r="AA7" s="5">
        <f t="shared" si="3"/>
        <v>0</v>
      </c>
      <c r="AB7" s="2"/>
      <c r="AC7" s="2">
        <v>1</v>
      </c>
      <c r="AD7" s="52" t="s">
        <v>60</v>
      </c>
      <c r="AE7" s="52" t="s">
        <v>66</v>
      </c>
      <c r="AJ7"/>
    </row>
    <row r="8" spans="1:36" ht="14.25" customHeight="1">
      <c r="A8" s="20">
        <v>3</v>
      </c>
      <c r="B8" s="285" t="s">
        <v>197</v>
      </c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14"/>
      <c r="N8" s="84">
        <v>3</v>
      </c>
      <c r="O8" s="98"/>
      <c r="P8" s="99"/>
      <c r="Q8" s="102" t="str">
        <f t="shared" si="0"/>
        <v/>
      </c>
      <c r="R8" s="78" t="str">
        <f t="shared" si="4"/>
        <v/>
      </c>
      <c r="S8" s="31" t="str">
        <f t="shared" si="1"/>
        <v/>
      </c>
      <c r="T8" s="62" t="str">
        <f t="shared" si="2"/>
        <v/>
      </c>
      <c r="V8" s="2" t="str">
        <f t="shared" si="5"/>
        <v/>
      </c>
      <c r="W8" s="5"/>
      <c r="X8" s="47"/>
      <c r="Y8" s="14"/>
      <c r="Z8">
        <v>184</v>
      </c>
      <c r="AA8" s="5">
        <f t="shared" si="3"/>
        <v>0</v>
      </c>
      <c r="AB8" s="2"/>
      <c r="AC8" s="2">
        <v>2</v>
      </c>
      <c r="AD8" s="52" t="s">
        <v>40</v>
      </c>
      <c r="AE8" s="52" t="s">
        <v>67</v>
      </c>
      <c r="AJ8"/>
    </row>
    <row r="9" spans="1:36" ht="14.25" customHeight="1">
      <c r="A9" s="19">
        <v>4</v>
      </c>
      <c r="B9" s="261" t="s">
        <v>198</v>
      </c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4"/>
      <c r="N9" s="83">
        <v>4</v>
      </c>
      <c r="O9" s="98"/>
      <c r="P9" s="99"/>
      <c r="Q9" s="102" t="str">
        <f t="shared" si="0"/>
        <v/>
      </c>
      <c r="R9" s="78" t="str">
        <f t="shared" si="4"/>
        <v/>
      </c>
      <c r="S9" s="31" t="str">
        <f t="shared" si="1"/>
        <v/>
      </c>
      <c r="T9" s="62" t="str">
        <f t="shared" si="2"/>
        <v/>
      </c>
      <c r="V9" s="2" t="str">
        <f t="shared" si="5"/>
        <v/>
      </c>
      <c r="W9" s="5"/>
      <c r="X9" s="47"/>
      <c r="Y9" s="14"/>
      <c r="Z9">
        <v>853</v>
      </c>
      <c r="AA9" s="5">
        <f t="shared" si="3"/>
        <v>0</v>
      </c>
      <c r="AB9" s="2"/>
      <c r="AC9" s="2">
        <v>3</v>
      </c>
      <c r="AD9" s="52" t="s">
        <v>61</v>
      </c>
      <c r="AE9" s="52" t="s">
        <v>68</v>
      </c>
      <c r="AJ9"/>
    </row>
    <row r="10" spans="1:36" ht="14.25" customHeight="1">
      <c r="A10" s="20">
        <v>5</v>
      </c>
      <c r="B10" s="258" t="s">
        <v>199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  <c r="M10" s="14"/>
      <c r="N10" s="85">
        <v>5</v>
      </c>
      <c r="O10" s="108"/>
      <c r="P10" s="109"/>
      <c r="Q10" s="105" t="str">
        <f t="shared" si="0"/>
        <v/>
      </c>
      <c r="R10" s="78" t="str">
        <f t="shared" si="4"/>
        <v/>
      </c>
      <c r="S10" s="31" t="str">
        <f t="shared" si="1"/>
        <v/>
      </c>
      <c r="T10" s="62" t="str">
        <f t="shared" si="2"/>
        <v/>
      </c>
      <c r="V10" s="2" t="str">
        <f t="shared" si="5"/>
        <v/>
      </c>
      <c r="W10" s="5"/>
      <c r="X10" s="47"/>
      <c r="Y10" s="14"/>
      <c r="Z10" s="104">
        <v>0.41</v>
      </c>
      <c r="AA10" s="5">
        <f t="shared" si="3"/>
        <v>0</v>
      </c>
      <c r="AB10" s="2"/>
      <c r="AC10" s="2">
        <v>4</v>
      </c>
      <c r="AD10" s="52" t="s">
        <v>62</v>
      </c>
      <c r="AE10" s="52" t="s">
        <v>57</v>
      </c>
      <c r="AJ10"/>
    </row>
    <row r="11" spans="1:36" ht="14.25" customHeight="1">
      <c r="A11" s="19">
        <v>6</v>
      </c>
      <c r="B11" s="261" t="s">
        <v>200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3"/>
      <c r="M11" s="14"/>
      <c r="N11" s="83">
        <v>6</v>
      </c>
      <c r="O11" s="98"/>
      <c r="P11" s="99"/>
      <c r="Q11" s="102" t="str">
        <f t="shared" si="0"/>
        <v/>
      </c>
      <c r="R11" s="78" t="str">
        <f t="shared" si="4"/>
        <v/>
      </c>
      <c r="S11" s="31" t="str">
        <f t="shared" si="1"/>
        <v/>
      </c>
      <c r="T11" s="62" t="str">
        <f t="shared" si="2"/>
        <v/>
      </c>
      <c r="V11" s="2" t="str">
        <f t="shared" si="5"/>
        <v/>
      </c>
      <c r="W11" s="5"/>
      <c r="X11" s="47"/>
      <c r="Y11" s="14"/>
      <c r="Z11">
        <v>7.1</v>
      </c>
      <c r="AA11" s="5">
        <f t="shared" si="3"/>
        <v>0</v>
      </c>
      <c r="AB11" s="2"/>
      <c r="AC11" s="2">
        <v>5</v>
      </c>
      <c r="AD11" s="52" t="s">
        <v>63</v>
      </c>
      <c r="AE11" s="52" t="s">
        <v>61</v>
      </c>
      <c r="AJ11"/>
    </row>
    <row r="12" spans="1:36" ht="14.25" customHeight="1">
      <c r="A12" s="20">
        <v>7</v>
      </c>
      <c r="B12" s="258" t="s">
        <v>201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4"/>
      <c r="N12" s="84">
        <v>7</v>
      </c>
      <c r="O12" s="98"/>
      <c r="P12" s="99"/>
      <c r="Q12" s="102" t="str">
        <f t="shared" si="0"/>
        <v/>
      </c>
      <c r="R12" s="78" t="str">
        <f t="shared" si="4"/>
        <v/>
      </c>
      <c r="S12" s="31" t="str">
        <f t="shared" si="1"/>
        <v/>
      </c>
      <c r="T12" s="62" t="str">
        <f t="shared" si="2"/>
        <v/>
      </c>
      <c r="V12" s="2" t="str">
        <f t="shared" si="5"/>
        <v/>
      </c>
      <c r="W12" s="5"/>
      <c r="X12" s="47"/>
      <c r="Y12" s="14"/>
      <c r="Z12">
        <v>1850</v>
      </c>
      <c r="AA12" s="5">
        <f t="shared" si="3"/>
        <v>0</v>
      </c>
      <c r="AB12" s="2"/>
      <c r="AC12" s="2">
        <v>6</v>
      </c>
      <c r="AD12" s="52" t="s">
        <v>66</v>
      </c>
      <c r="AE12" s="52" t="s">
        <v>76</v>
      </c>
      <c r="AJ12"/>
    </row>
    <row r="13" spans="1:36" ht="14.25" customHeight="1">
      <c r="A13" s="19">
        <v>8</v>
      </c>
      <c r="B13" s="261" t="s">
        <v>202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3"/>
      <c r="M13" s="14"/>
      <c r="N13" s="83">
        <v>8</v>
      </c>
      <c r="O13" s="98"/>
      <c r="P13" s="99"/>
      <c r="Q13" s="102" t="str">
        <f t="shared" si="0"/>
        <v/>
      </c>
      <c r="R13" s="78" t="str">
        <f t="shared" si="4"/>
        <v/>
      </c>
      <c r="S13" s="31" t="str">
        <f t="shared" si="1"/>
        <v/>
      </c>
      <c r="T13" s="62" t="str">
        <f t="shared" si="2"/>
        <v/>
      </c>
      <c r="V13" s="2" t="str">
        <f t="shared" si="5"/>
        <v/>
      </c>
      <c r="W13" s="5"/>
      <c r="X13" s="47"/>
      <c r="Y13" s="14"/>
      <c r="Z13">
        <v>1</v>
      </c>
      <c r="AA13" s="5">
        <f t="shared" si="3"/>
        <v>0</v>
      </c>
      <c r="AB13" s="2"/>
      <c r="AC13" s="2">
        <v>7</v>
      </c>
      <c r="AD13" s="52" t="s">
        <v>39</v>
      </c>
      <c r="AE13" s="52" t="s">
        <v>81</v>
      </c>
      <c r="AJ13"/>
    </row>
    <row r="14" spans="1:36" ht="14.25" customHeight="1">
      <c r="A14" s="20">
        <v>9</v>
      </c>
      <c r="B14" s="258" t="s">
        <v>203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4"/>
      <c r="N14" s="84">
        <v>9</v>
      </c>
      <c r="O14" s="98"/>
      <c r="P14" s="99"/>
      <c r="Q14" s="102" t="str">
        <f t="shared" si="0"/>
        <v/>
      </c>
      <c r="R14" s="78" t="str">
        <f t="shared" si="4"/>
        <v/>
      </c>
      <c r="S14" s="31" t="str">
        <f t="shared" si="1"/>
        <v/>
      </c>
      <c r="T14" s="62" t="str">
        <f t="shared" si="2"/>
        <v/>
      </c>
      <c r="V14" s="2" t="str">
        <f t="shared" si="5"/>
        <v/>
      </c>
      <c r="W14" s="5"/>
      <c r="X14" s="47"/>
      <c r="Y14" s="14"/>
      <c r="Z14">
        <v>28</v>
      </c>
      <c r="AA14" s="5">
        <f t="shared" si="3"/>
        <v>0</v>
      </c>
      <c r="AB14" s="2"/>
      <c r="AC14" s="2">
        <v>8</v>
      </c>
      <c r="AD14" s="52" t="s">
        <v>76</v>
      </c>
      <c r="AE14" s="52" t="s">
        <v>54</v>
      </c>
      <c r="AJ14"/>
    </row>
    <row r="15" spans="1:36" ht="14.25" customHeight="1">
      <c r="A15" s="19">
        <v>10</v>
      </c>
      <c r="B15" s="261" t="s">
        <v>204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 s="14"/>
      <c r="N15" s="83">
        <v>10</v>
      </c>
      <c r="O15" s="98"/>
      <c r="P15" s="99"/>
      <c r="Q15" s="102" t="str">
        <f t="shared" si="0"/>
        <v/>
      </c>
      <c r="R15" s="78" t="str">
        <f t="shared" si="4"/>
        <v/>
      </c>
      <c r="S15" s="31" t="str">
        <f t="shared" si="1"/>
        <v/>
      </c>
      <c r="T15" s="62" t="str">
        <f t="shared" si="2"/>
        <v/>
      </c>
      <c r="V15" s="2" t="str">
        <f t="shared" si="5"/>
        <v/>
      </c>
      <c r="W15" s="5"/>
      <c r="X15" s="37"/>
      <c r="Y15" s="14"/>
      <c r="Z15">
        <v>50</v>
      </c>
      <c r="AA15" s="5">
        <f t="shared" si="3"/>
        <v>0</v>
      </c>
      <c r="AB15" s="2"/>
      <c r="AC15" s="2">
        <v>9</v>
      </c>
      <c r="AD15" s="52" t="s">
        <v>64</v>
      </c>
      <c r="AE15" s="52" t="s">
        <v>59</v>
      </c>
      <c r="AJ15"/>
    </row>
    <row r="16" spans="1:36" ht="14.25" customHeight="1">
      <c r="A16" s="20">
        <v>11</v>
      </c>
      <c r="B16" s="258" t="s">
        <v>205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4"/>
      <c r="N16" s="84">
        <v>11</v>
      </c>
      <c r="O16" s="98"/>
      <c r="P16" s="99"/>
      <c r="Q16" s="102" t="str">
        <f t="shared" si="0"/>
        <v/>
      </c>
      <c r="R16" s="78" t="str">
        <f t="shared" si="4"/>
        <v/>
      </c>
      <c r="S16" s="31" t="str">
        <f t="shared" si="1"/>
        <v/>
      </c>
      <c r="T16" s="62" t="str">
        <f t="shared" si="2"/>
        <v/>
      </c>
      <c r="V16" s="2" t="str">
        <f t="shared" si="5"/>
        <v/>
      </c>
      <c r="W16" s="5"/>
      <c r="X16" s="47"/>
      <c r="Y16" s="14"/>
      <c r="Z16">
        <v>2258</v>
      </c>
      <c r="AA16" s="5">
        <f t="shared" si="3"/>
        <v>0</v>
      </c>
      <c r="AB16" s="2"/>
      <c r="AC16" s="2">
        <v>10</v>
      </c>
      <c r="AD16" s="52" t="s">
        <v>79</v>
      </c>
      <c r="AE16" s="52" t="s">
        <v>63</v>
      </c>
      <c r="AJ16"/>
    </row>
    <row r="17" spans="1:36" ht="14.25" customHeight="1">
      <c r="A17" s="19">
        <v>12</v>
      </c>
      <c r="B17" s="261" t="s">
        <v>206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4"/>
      <c r="N17" s="83">
        <v>12</v>
      </c>
      <c r="O17" s="98"/>
      <c r="P17" s="99"/>
      <c r="Q17" s="102" t="str">
        <f t="shared" si="0"/>
        <v/>
      </c>
      <c r="R17" s="78" t="str">
        <f t="shared" si="4"/>
        <v/>
      </c>
      <c r="S17" s="31" t="str">
        <f t="shared" si="1"/>
        <v/>
      </c>
      <c r="T17" s="62" t="str">
        <f t="shared" si="2"/>
        <v/>
      </c>
      <c r="V17" s="2" t="str">
        <f t="shared" si="5"/>
        <v/>
      </c>
      <c r="W17" s="5"/>
      <c r="X17" s="37"/>
      <c r="Y17" s="14"/>
      <c r="Z17">
        <v>60</v>
      </c>
      <c r="AA17" s="5">
        <f t="shared" si="3"/>
        <v>0</v>
      </c>
      <c r="AB17" s="2"/>
      <c r="AC17" s="2">
        <v>11</v>
      </c>
      <c r="AD17" s="52" t="s">
        <v>67</v>
      </c>
      <c r="AE17" s="52" t="s">
        <v>79</v>
      </c>
      <c r="AI17"/>
      <c r="AJ17"/>
    </row>
    <row r="18" spans="1:37" ht="14.25" customHeight="1">
      <c r="A18" s="20">
        <v>13</v>
      </c>
      <c r="B18" s="258" t="s">
        <v>207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14"/>
      <c r="N18" s="84">
        <v>13</v>
      </c>
      <c r="O18" s="98"/>
      <c r="P18" s="99"/>
      <c r="Q18" s="102" t="str">
        <f t="shared" si="0"/>
        <v/>
      </c>
      <c r="R18" s="78" t="str">
        <f t="shared" si="4"/>
        <v/>
      </c>
      <c r="S18" s="31" t="str">
        <f t="shared" si="1"/>
        <v/>
      </c>
      <c r="T18" s="62" t="str">
        <f t="shared" si="2"/>
        <v/>
      </c>
      <c r="V18" s="2" t="str">
        <f t="shared" si="5"/>
        <v/>
      </c>
      <c r="W18" s="5"/>
      <c r="X18" s="47"/>
      <c r="Y18" s="14"/>
      <c r="Z18">
        <v>1939</v>
      </c>
      <c r="AA18" s="5">
        <f t="shared" si="3"/>
        <v>0</v>
      </c>
      <c r="AB18" s="2"/>
      <c r="AC18" s="2">
        <v>12</v>
      </c>
      <c r="AD18" s="52" t="s">
        <v>80</v>
      </c>
      <c r="AE18" s="52" t="s">
        <v>82</v>
      </c>
      <c r="AI18" s="1"/>
      <c r="AJ18" s="2"/>
      <c r="AK18" s="2"/>
    </row>
    <row r="19" spans="1:37" ht="14.25" customHeight="1">
      <c r="A19" s="19">
        <v>14</v>
      </c>
      <c r="B19" s="261" t="s">
        <v>208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M19" s="4"/>
      <c r="N19" s="83">
        <v>14</v>
      </c>
      <c r="O19" s="98"/>
      <c r="P19" s="99"/>
      <c r="Q19" s="102" t="str">
        <f t="shared" si="0"/>
        <v/>
      </c>
      <c r="R19" s="78" t="str">
        <f t="shared" si="4"/>
        <v/>
      </c>
      <c r="S19" s="31" t="str">
        <f t="shared" si="1"/>
        <v/>
      </c>
      <c r="T19" s="62" t="str">
        <f t="shared" si="2"/>
        <v/>
      </c>
      <c r="V19" s="2" t="str">
        <f t="shared" si="5"/>
        <v/>
      </c>
      <c r="W19" s="5"/>
      <c r="X19" s="47"/>
      <c r="Y19" s="14"/>
      <c r="Z19">
        <v>2756</v>
      </c>
      <c r="AA19" s="5">
        <f t="shared" si="3"/>
        <v>0</v>
      </c>
      <c r="AB19" s="2"/>
      <c r="AC19" s="2">
        <v>13</v>
      </c>
      <c r="AD19" s="52" t="s">
        <v>81</v>
      </c>
      <c r="AE19" s="52" t="s">
        <v>56</v>
      </c>
      <c r="AI19" s="1"/>
      <c r="AJ19" s="2"/>
      <c r="AK19" s="2"/>
    </row>
    <row r="20" spans="1:38" ht="14.25" customHeight="1">
      <c r="A20" s="20">
        <v>15</v>
      </c>
      <c r="B20" s="258" t="s">
        <v>209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5"/>
      <c r="N20" s="84">
        <v>15</v>
      </c>
      <c r="O20" s="98"/>
      <c r="P20" s="99"/>
      <c r="Q20" s="102" t="str">
        <f t="shared" si="0"/>
        <v/>
      </c>
      <c r="R20" s="78" t="str">
        <f t="shared" si="4"/>
        <v/>
      </c>
      <c r="S20" s="31" t="str">
        <f t="shared" si="1"/>
        <v/>
      </c>
      <c r="T20" s="62" t="str">
        <f t="shared" si="2"/>
        <v/>
      </c>
      <c r="V20" s="2" t="str">
        <f t="shared" si="5"/>
        <v/>
      </c>
      <c r="W20" s="5"/>
      <c r="X20" s="47"/>
      <c r="Y20" s="14"/>
      <c r="Z20">
        <v>1928</v>
      </c>
      <c r="AA20" s="5">
        <f t="shared" si="3"/>
        <v>0</v>
      </c>
      <c r="AB20" s="2"/>
      <c r="AC20" s="2">
        <v>14</v>
      </c>
      <c r="AD20" s="52" t="s">
        <v>65</v>
      </c>
      <c r="AE20" s="52" t="s">
        <v>40</v>
      </c>
      <c r="AI20" s="1"/>
      <c r="AJ20" s="38"/>
      <c r="AK20" s="38"/>
      <c r="AL20" s="46"/>
    </row>
    <row r="21" spans="1:38" ht="14.25" customHeight="1">
      <c r="A21" s="19">
        <v>16</v>
      </c>
      <c r="B21" s="261" t="s">
        <v>210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5"/>
      <c r="N21" s="83">
        <v>16</v>
      </c>
      <c r="O21" s="98"/>
      <c r="P21" s="99"/>
      <c r="Q21" s="102" t="str">
        <f t="shared" si="0"/>
        <v/>
      </c>
      <c r="R21" s="78" t="str">
        <f t="shared" si="4"/>
        <v/>
      </c>
      <c r="S21" s="31" t="str">
        <f t="shared" si="1"/>
        <v/>
      </c>
      <c r="T21" s="62" t="str">
        <f t="shared" si="2"/>
        <v/>
      </c>
      <c r="V21" s="2" t="str">
        <f t="shared" si="5"/>
        <v/>
      </c>
      <c r="W21" s="5"/>
      <c r="X21" s="47"/>
      <c r="Y21" s="14"/>
      <c r="Z21">
        <v>7</v>
      </c>
      <c r="AA21" s="5">
        <f t="shared" si="3"/>
        <v>0</v>
      </c>
      <c r="AB21" s="2"/>
      <c r="AC21" s="2">
        <v>15</v>
      </c>
      <c r="AD21" s="52" t="s">
        <v>82</v>
      </c>
      <c r="AE21" s="52" t="s">
        <v>39</v>
      </c>
      <c r="AI21"/>
      <c r="AJ21"/>
      <c r="AK21" s="1"/>
      <c r="AL21" s="15"/>
    </row>
    <row r="22" spans="1:37" ht="14.25" customHeight="1">
      <c r="A22" s="20">
        <v>17</v>
      </c>
      <c r="B22" s="258" t="s">
        <v>211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5"/>
      <c r="N22" s="84">
        <v>17</v>
      </c>
      <c r="O22" s="98"/>
      <c r="P22" s="99"/>
      <c r="Q22" s="102" t="str">
        <f t="shared" si="0"/>
        <v/>
      </c>
      <c r="R22" s="78" t="str">
        <f t="shared" si="4"/>
        <v/>
      </c>
      <c r="S22" s="31" t="str">
        <f t="shared" si="1"/>
        <v/>
      </c>
      <c r="T22" s="62" t="str">
        <f t="shared" si="2"/>
        <v/>
      </c>
      <c r="V22" s="2" t="str">
        <f t="shared" si="5"/>
        <v/>
      </c>
      <c r="W22" s="5"/>
      <c r="X22" s="47"/>
      <c r="Y22" s="14"/>
      <c r="Z22">
        <v>37</v>
      </c>
      <c r="AA22" s="5">
        <f t="shared" si="3"/>
        <v>0</v>
      </c>
      <c r="AB22" s="2"/>
      <c r="AC22" s="2">
        <v>16</v>
      </c>
      <c r="AD22" s="52" t="s">
        <v>68</v>
      </c>
      <c r="AE22" s="52" t="s">
        <v>80</v>
      </c>
      <c r="AI22"/>
      <c r="AJ22"/>
      <c r="AK22" s="2"/>
    </row>
    <row r="23" spans="1:38" ht="14.25" customHeight="1">
      <c r="A23" s="19">
        <v>18</v>
      </c>
      <c r="B23" s="261" t="s">
        <v>212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3"/>
      <c r="M23" s="5"/>
      <c r="N23" s="83">
        <v>18</v>
      </c>
      <c r="O23" s="98"/>
      <c r="P23" s="99"/>
      <c r="Q23" s="102" t="str">
        <f t="shared" si="0"/>
        <v/>
      </c>
      <c r="R23" s="78" t="str">
        <f t="shared" si="4"/>
        <v/>
      </c>
      <c r="S23" s="31" t="str">
        <f t="shared" si="1"/>
        <v/>
      </c>
      <c r="T23" s="62" t="str">
        <f t="shared" si="2"/>
        <v/>
      </c>
      <c r="V23" s="2" t="str">
        <f t="shared" si="5"/>
        <v/>
      </c>
      <c r="W23" s="5"/>
      <c r="X23" s="47"/>
      <c r="Y23" s="14"/>
      <c r="Z23">
        <v>29</v>
      </c>
      <c r="AA23" s="5">
        <f t="shared" si="3"/>
        <v>0</v>
      </c>
      <c r="AB23" s="2"/>
      <c r="AC23" s="2">
        <v>17</v>
      </c>
      <c r="AD23" s="52" t="s">
        <v>83</v>
      </c>
      <c r="AE23" s="52" t="s">
        <v>83</v>
      </c>
      <c r="AI23"/>
      <c r="AJ23"/>
      <c r="AK23" s="1"/>
      <c r="AL23" s="46"/>
    </row>
    <row r="24" spans="1:38" ht="14.25" customHeight="1">
      <c r="A24" s="20">
        <v>19</v>
      </c>
      <c r="B24" s="258" t="s">
        <v>213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5"/>
      <c r="N24" s="84">
        <v>19</v>
      </c>
      <c r="O24" s="98"/>
      <c r="P24" s="99"/>
      <c r="Q24" s="102" t="str">
        <f t="shared" si="0"/>
        <v/>
      </c>
      <c r="R24" s="78" t="str">
        <f t="shared" si="4"/>
        <v/>
      </c>
      <c r="S24" s="31" t="str">
        <f t="shared" si="1"/>
        <v/>
      </c>
      <c r="T24" s="62" t="str">
        <f t="shared" si="2"/>
        <v/>
      </c>
      <c r="V24" s="2" t="str">
        <f t="shared" si="5"/>
        <v/>
      </c>
      <c r="W24" s="5"/>
      <c r="X24" s="47"/>
      <c r="Y24" s="14"/>
      <c r="Z24">
        <v>1756</v>
      </c>
      <c r="AA24" s="5">
        <f t="shared" si="3"/>
        <v>0</v>
      </c>
      <c r="AB24" s="2"/>
      <c r="AC24" s="2">
        <v>18</v>
      </c>
      <c r="AD24" s="52" t="s">
        <v>54</v>
      </c>
      <c r="AE24" s="52" t="s">
        <v>58</v>
      </c>
      <c r="AI24"/>
      <c r="AJ24"/>
      <c r="AK24" s="1"/>
      <c r="AL24" s="15"/>
    </row>
    <row r="25" spans="1:37" ht="14.25" customHeight="1" thickBot="1">
      <c r="A25" s="22">
        <v>20</v>
      </c>
      <c r="B25" s="282" t="s">
        <v>214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4"/>
      <c r="M25" s="5"/>
      <c r="N25" s="86">
        <v>20</v>
      </c>
      <c r="O25" s="100"/>
      <c r="P25" s="101"/>
      <c r="Q25" s="103" t="str">
        <f t="shared" si="0"/>
        <v/>
      </c>
      <c r="R25" s="78" t="str">
        <f t="shared" si="4"/>
        <v/>
      </c>
      <c r="S25" s="31" t="str">
        <f t="shared" si="1"/>
        <v/>
      </c>
      <c r="T25" s="62" t="str">
        <f t="shared" si="2"/>
        <v/>
      </c>
      <c r="V25" s="2" t="str">
        <f t="shared" si="5"/>
        <v/>
      </c>
      <c r="W25" s="5"/>
      <c r="X25" s="47"/>
      <c r="Y25" s="14"/>
      <c r="Z25">
        <v>5</v>
      </c>
      <c r="AA25" s="5">
        <f t="shared" si="3"/>
        <v>0</v>
      </c>
      <c r="AB25"/>
      <c r="AC25" s="2">
        <v>19</v>
      </c>
      <c r="AD25" s="52" t="s">
        <v>55</v>
      </c>
      <c r="AE25" s="52" t="s">
        <v>62</v>
      </c>
      <c r="AF25"/>
      <c r="AG25"/>
      <c r="AH25"/>
      <c r="AI25"/>
      <c r="AJ25"/>
      <c r="AK25" s="39"/>
    </row>
    <row r="26" spans="1:37" ht="14.25" customHeight="1" thickBot="1">
      <c r="A26" s="5"/>
      <c r="B26"/>
      <c r="C26"/>
      <c r="D26"/>
      <c r="E26"/>
      <c r="F26"/>
      <c r="G26"/>
      <c r="H26" s="23"/>
      <c r="I26" s="47"/>
      <c r="J26" s="11"/>
      <c r="K26" s="11"/>
      <c r="L26" s="47"/>
      <c r="M26" s="5"/>
      <c r="N26" s="63"/>
      <c r="T26" s="64"/>
      <c r="V26" s="11"/>
      <c r="W26" s="11"/>
      <c r="X26" s="47"/>
      <c r="Y26" s="14"/>
      <c r="Z26" s="42" t="s">
        <v>49</v>
      </c>
      <c r="AA26" s="11">
        <f>SUM(AA6:AA25)</f>
        <v>0</v>
      </c>
      <c r="AB26"/>
      <c r="AC26" s="2">
        <v>20</v>
      </c>
      <c r="AD26" s="53" t="s">
        <v>56</v>
      </c>
      <c r="AE26" s="53" t="s">
        <v>64</v>
      </c>
      <c r="AF26"/>
      <c r="AG26"/>
      <c r="AH26"/>
      <c r="AI26"/>
      <c r="AJ26"/>
      <c r="AK26" s="2"/>
    </row>
    <row r="27" spans="1:37" ht="14.65" thickBot="1">
      <c r="A27" s="96"/>
      <c r="B27" s="97"/>
      <c r="C27" s="97"/>
      <c r="D27" s="97"/>
      <c r="E27" s="97"/>
      <c r="F27" s="97"/>
      <c r="G27" s="97"/>
      <c r="H27" s="97"/>
      <c r="I27" s="40"/>
      <c r="J27" s="40"/>
      <c r="K27" s="40"/>
      <c r="L27" s="40"/>
      <c r="N27" s="63"/>
      <c r="O27" s="40"/>
      <c r="P27" s="40"/>
      <c r="Q27" s="40"/>
      <c r="R27" s="40"/>
      <c r="S27" s="40"/>
      <c r="T27" s="64"/>
      <c r="V27" s="8"/>
      <c r="W27" s="8"/>
      <c r="X27" s="37"/>
      <c r="Y27" s="14"/>
      <c r="Z27" s="42" t="s">
        <v>45</v>
      </c>
      <c r="AA27" s="11" t="str">
        <f>IF(COUNTA(O6:P25)&lt;40,"Incomplete",VLOOKUP(AA26,$AC$6:$AE$26,2,FALSE))</f>
        <v>Incomplete</v>
      </c>
      <c r="AB27"/>
      <c r="AC27"/>
      <c r="AD27"/>
      <c r="AE27"/>
      <c r="AF27"/>
      <c r="AG27"/>
      <c r="AH27"/>
      <c r="AI27"/>
      <c r="AJ27"/>
      <c r="AK27" s="2"/>
    </row>
    <row r="28" spans="1:37" ht="14.25" customHeight="1" thickBot="1">
      <c r="A28" s="11"/>
      <c r="B28" s="270" t="s">
        <v>78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2"/>
      <c r="M28" s="5"/>
      <c r="N28" s="58"/>
      <c r="O28" s="90" t="s">
        <v>3</v>
      </c>
      <c r="P28" s="91" t="s">
        <v>4</v>
      </c>
      <c r="Q28" s="92" t="s">
        <v>50</v>
      </c>
      <c r="R28" s="87" t="s">
        <v>5</v>
      </c>
      <c r="T28" s="59"/>
      <c r="V28" s="12"/>
      <c r="W28" s="12"/>
      <c r="X28" s="5"/>
      <c r="Y28" s="24"/>
      <c r="Z28" s="44" t="s">
        <v>50</v>
      </c>
      <c r="AA28" s="44" t="s">
        <v>46</v>
      </c>
      <c r="AB28"/>
      <c r="AC28"/>
      <c r="AD28"/>
      <c r="AF28"/>
      <c r="AG28"/>
      <c r="AH28"/>
      <c r="AI28"/>
      <c r="AJ28"/>
      <c r="AK28" s="2"/>
    </row>
    <row r="29" spans="1:37" ht="14.25" customHeight="1">
      <c r="A29" s="18">
        <v>1</v>
      </c>
      <c r="B29" s="273" t="s">
        <v>177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5"/>
      <c r="M29" s="48"/>
      <c r="N29" s="82">
        <v>1</v>
      </c>
      <c r="O29" s="93"/>
      <c r="P29" s="41"/>
      <c r="Q29" s="80" t="str">
        <f>IF($AA$1=FALSE,"",IF(Q$54=AA$2,Z29,""))</f>
        <v/>
      </c>
      <c r="R29" s="88" t="str">
        <f>IF(Q29="","",IF(ISBLANK(P29),"",(IF(O29=Z29,1,0)-P29)^2))</f>
        <v/>
      </c>
      <c r="T29" s="65" t="str">
        <f aca="true" t="shared" si="6" ref="T29:T48">IF($AA$1=FALSE,"",IF($Q$54=$AA$2,IF(O29=Q29,"","X"),""))</f>
        <v/>
      </c>
      <c r="V29" s="12"/>
      <c r="W29" s="12"/>
      <c r="X29" s="5"/>
      <c r="Y29" s="24"/>
      <c r="Z29" s="32" t="s">
        <v>39</v>
      </c>
      <c r="AA29" s="2">
        <f aca="true" t="shared" si="7" ref="AA29:AA48">IF(O29=Z29,1,0)</f>
        <v>0</v>
      </c>
      <c r="AB29"/>
      <c r="AC29"/>
      <c r="AD29"/>
      <c r="AF29"/>
      <c r="AG29"/>
      <c r="AH29"/>
      <c r="AI29"/>
      <c r="AJ29"/>
      <c r="AK29" s="2"/>
    </row>
    <row r="30" spans="1:37" ht="14.25" customHeight="1">
      <c r="A30" s="19">
        <v>2</v>
      </c>
      <c r="B30" s="277" t="s">
        <v>178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/>
      <c r="M30" s="14"/>
      <c r="N30" s="83">
        <v>2</v>
      </c>
      <c r="O30" s="93"/>
      <c r="P30" s="41"/>
      <c r="Q30" s="80" t="str">
        <f aca="true" t="shared" si="8" ref="Q30:Q47">IF($AA$1=FALSE,"",IF(Q$54=AA$2,Z30,""))</f>
        <v/>
      </c>
      <c r="R30" s="88" t="str">
        <f aca="true" t="shared" si="9" ref="R30:R48">IF(Q30="","",IF(ISBLANK(P30),"",(IF(O30=Z30,1,0)-P30)^2))</f>
        <v/>
      </c>
      <c r="T30" s="65" t="str">
        <f t="shared" si="6"/>
        <v/>
      </c>
      <c r="U30" s="318"/>
      <c r="V30" s="318"/>
      <c r="W30" s="47"/>
      <c r="X30" s="14"/>
      <c r="Y30" s="5"/>
      <c r="Z30" s="33" t="s">
        <v>40</v>
      </c>
      <c r="AA30" s="2">
        <f t="shared" si="7"/>
        <v>0</v>
      </c>
      <c r="AB30"/>
      <c r="AC30"/>
      <c r="AD30"/>
      <c r="AF30"/>
      <c r="AG30"/>
      <c r="AH30"/>
      <c r="AI30"/>
      <c r="AJ30"/>
      <c r="AK30" s="2"/>
    </row>
    <row r="31" spans="1:37" ht="14.25" customHeight="1">
      <c r="A31" s="20">
        <v>3</v>
      </c>
      <c r="B31" s="288" t="s">
        <v>179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"/>
      <c r="N31" s="84">
        <v>3</v>
      </c>
      <c r="O31" s="93"/>
      <c r="P31" s="41"/>
      <c r="Q31" s="80" t="str">
        <f t="shared" si="8"/>
        <v/>
      </c>
      <c r="R31" s="88" t="str">
        <f t="shared" si="9"/>
        <v/>
      </c>
      <c r="T31" s="65" t="str">
        <f t="shared" si="6"/>
        <v/>
      </c>
      <c r="U31" s="5"/>
      <c r="V31" s="5"/>
      <c r="W31" s="5"/>
      <c r="X31" s="5"/>
      <c r="Y31" s="5"/>
      <c r="Z31" s="33" t="s">
        <v>39</v>
      </c>
      <c r="AA31" s="2">
        <f t="shared" si="7"/>
        <v>0</v>
      </c>
      <c r="AB31" s="2"/>
      <c r="AI31"/>
      <c r="AJ31"/>
      <c r="AK31" s="2"/>
    </row>
    <row r="32" spans="1:37" ht="14.25" customHeight="1">
      <c r="A32" s="19">
        <v>4</v>
      </c>
      <c r="B32" s="261" t="s">
        <v>180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4"/>
      <c r="N32" s="83">
        <v>4</v>
      </c>
      <c r="O32" s="93"/>
      <c r="P32" s="41"/>
      <c r="Q32" s="80" t="str">
        <f t="shared" si="8"/>
        <v/>
      </c>
      <c r="R32" s="88" t="str">
        <f t="shared" si="9"/>
        <v/>
      </c>
      <c r="T32" s="65" t="str">
        <f t="shared" si="6"/>
        <v/>
      </c>
      <c r="U32" s="5"/>
      <c r="V32" s="5"/>
      <c r="W32" s="5"/>
      <c r="X32" s="5"/>
      <c r="Y32" s="5"/>
      <c r="Z32" s="33" t="s">
        <v>39</v>
      </c>
      <c r="AA32" s="2">
        <f t="shared" si="7"/>
        <v>0</v>
      </c>
      <c r="AB32" s="2"/>
      <c r="AI32"/>
      <c r="AJ32"/>
      <c r="AK32" s="2"/>
    </row>
    <row r="33" spans="1:37" ht="14.25" customHeight="1">
      <c r="A33" s="20">
        <v>5</v>
      </c>
      <c r="B33" s="292" t="s">
        <v>181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4"/>
      <c r="M33" s="14"/>
      <c r="N33" s="84">
        <v>5</v>
      </c>
      <c r="O33" s="93"/>
      <c r="P33" s="41"/>
      <c r="Q33" s="80" t="str">
        <f t="shared" si="8"/>
        <v/>
      </c>
      <c r="R33" s="88" t="str">
        <f t="shared" si="9"/>
        <v/>
      </c>
      <c r="T33" s="65" t="str">
        <f t="shared" si="6"/>
        <v/>
      </c>
      <c r="U33" s="5"/>
      <c r="V33" s="5"/>
      <c r="W33" s="5"/>
      <c r="X33" s="5"/>
      <c r="Y33" s="5"/>
      <c r="Z33" s="33" t="s">
        <v>39</v>
      </c>
      <c r="AA33" s="2">
        <f t="shared" si="7"/>
        <v>0</v>
      </c>
      <c r="AB33" s="2"/>
      <c r="AI33"/>
      <c r="AJ33"/>
      <c r="AK33" s="2"/>
    </row>
    <row r="34" spans="1:36" ht="14.25" customHeight="1">
      <c r="A34" s="19">
        <v>6</v>
      </c>
      <c r="B34" s="261" t="s">
        <v>182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3"/>
      <c r="M34" s="14"/>
      <c r="N34" s="83">
        <v>6</v>
      </c>
      <c r="O34" s="93"/>
      <c r="P34" s="41"/>
      <c r="Q34" s="80" t="str">
        <f t="shared" si="8"/>
        <v/>
      </c>
      <c r="R34" s="88" t="str">
        <f t="shared" si="9"/>
        <v/>
      </c>
      <c r="T34" s="65" t="str">
        <f t="shared" si="6"/>
        <v/>
      </c>
      <c r="U34" s="5"/>
      <c r="V34" s="5"/>
      <c r="W34" s="5"/>
      <c r="X34" s="5"/>
      <c r="Y34" s="5"/>
      <c r="Z34" s="33" t="s">
        <v>40</v>
      </c>
      <c r="AA34" s="2">
        <f t="shared" si="7"/>
        <v>0</v>
      </c>
      <c r="AB34" s="2"/>
      <c r="AI34"/>
      <c r="AJ34"/>
    </row>
    <row r="35" spans="1:36" ht="14.25" customHeight="1">
      <c r="A35" s="20">
        <v>7</v>
      </c>
      <c r="B35" s="258" t="s">
        <v>183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4"/>
      <c r="N35" s="84">
        <v>7</v>
      </c>
      <c r="O35" s="93"/>
      <c r="P35" s="41"/>
      <c r="Q35" s="80" t="str">
        <f t="shared" si="8"/>
        <v/>
      </c>
      <c r="R35" s="88" t="str">
        <f t="shared" si="9"/>
        <v/>
      </c>
      <c r="T35" s="65" t="str">
        <f t="shared" si="6"/>
        <v/>
      </c>
      <c r="U35" s="5"/>
      <c r="V35" s="5"/>
      <c r="W35" s="5"/>
      <c r="X35" s="5"/>
      <c r="Y35" s="5"/>
      <c r="Z35" s="33" t="s">
        <v>40</v>
      </c>
      <c r="AA35" s="2">
        <f t="shared" si="7"/>
        <v>0</v>
      </c>
      <c r="AB35" s="2"/>
      <c r="AI35"/>
      <c r="AJ35"/>
    </row>
    <row r="36" spans="1:28" ht="14.25" customHeight="1">
      <c r="A36" s="19">
        <v>8</v>
      </c>
      <c r="B36" s="261" t="s">
        <v>184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14"/>
      <c r="N36" s="83">
        <v>8</v>
      </c>
      <c r="O36" s="93"/>
      <c r="P36" s="41"/>
      <c r="Q36" s="80" t="str">
        <f t="shared" si="8"/>
        <v/>
      </c>
      <c r="R36" s="88" t="str">
        <f t="shared" si="9"/>
        <v/>
      </c>
      <c r="T36" s="65" t="str">
        <f t="shared" si="6"/>
        <v/>
      </c>
      <c r="U36" s="5"/>
      <c r="V36" s="5"/>
      <c r="W36" s="5"/>
      <c r="X36" s="5"/>
      <c r="Y36" s="5"/>
      <c r="Z36" s="33" t="s">
        <v>40</v>
      </c>
      <c r="AA36" s="2">
        <f t="shared" si="7"/>
        <v>0</v>
      </c>
      <c r="AB36" s="2"/>
    </row>
    <row r="37" spans="1:28" ht="14.25" customHeight="1">
      <c r="A37" s="20">
        <v>9</v>
      </c>
      <c r="B37" s="258" t="s">
        <v>185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"/>
      <c r="N37" s="84">
        <v>9</v>
      </c>
      <c r="O37" s="93"/>
      <c r="P37" s="41"/>
      <c r="Q37" s="80" t="str">
        <f t="shared" si="8"/>
        <v/>
      </c>
      <c r="R37" s="88" t="str">
        <f t="shared" si="9"/>
        <v/>
      </c>
      <c r="T37" s="65" t="str">
        <f t="shared" si="6"/>
        <v/>
      </c>
      <c r="U37" s="5"/>
      <c r="V37" s="5"/>
      <c r="W37" s="5"/>
      <c r="X37" s="5"/>
      <c r="Y37" s="5"/>
      <c r="Z37" s="33" t="s">
        <v>39</v>
      </c>
      <c r="AA37" s="2">
        <f t="shared" si="7"/>
        <v>0</v>
      </c>
      <c r="AB37" s="2"/>
    </row>
    <row r="38" spans="1:28" ht="14.25" customHeight="1">
      <c r="A38" s="19">
        <v>10</v>
      </c>
      <c r="B38" s="261" t="s">
        <v>186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3"/>
      <c r="M38" s="14"/>
      <c r="N38" s="83">
        <v>10</v>
      </c>
      <c r="O38" s="93"/>
      <c r="P38" s="41"/>
      <c r="Q38" s="80" t="str">
        <f t="shared" si="8"/>
        <v/>
      </c>
      <c r="R38" s="88" t="str">
        <f t="shared" si="9"/>
        <v/>
      </c>
      <c r="T38" s="65" t="str">
        <f t="shared" si="6"/>
        <v/>
      </c>
      <c r="U38" s="5"/>
      <c r="V38" s="5"/>
      <c r="W38" s="5"/>
      <c r="X38" s="5"/>
      <c r="Y38" s="5"/>
      <c r="Z38" s="33" t="s">
        <v>39</v>
      </c>
      <c r="AA38" s="2">
        <f t="shared" si="7"/>
        <v>0</v>
      </c>
      <c r="AB38" s="2"/>
    </row>
    <row r="39" spans="1:28" ht="14.25" customHeight="1">
      <c r="A39" s="20">
        <v>11</v>
      </c>
      <c r="B39" s="258" t="s">
        <v>187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60"/>
      <c r="M39" s="14"/>
      <c r="N39" s="84">
        <v>11</v>
      </c>
      <c r="O39" s="93"/>
      <c r="P39" s="41"/>
      <c r="Q39" s="80" t="str">
        <f t="shared" si="8"/>
        <v/>
      </c>
      <c r="R39" s="88" t="str">
        <f t="shared" si="9"/>
        <v/>
      </c>
      <c r="T39" s="65" t="str">
        <f t="shared" si="6"/>
        <v/>
      </c>
      <c r="U39" s="5"/>
      <c r="V39" s="5"/>
      <c r="W39" s="5"/>
      <c r="X39" s="5"/>
      <c r="Y39" s="5"/>
      <c r="Z39" s="33" t="s">
        <v>39</v>
      </c>
      <c r="AA39" s="2">
        <f t="shared" si="7"/>
        <v>0</v>
      </c>
      <c r="AB39" s="2"/>
    </row>
    <row r="40" spans="1:28" ht="14.25" customHeight="1">
      <c r="A40" s="19">
        <v>12</v>
      </c>
      <c r="B40" s="261" t="s">
        <v>188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14"/>
      <c r="N40" s="83">
        <v>12</v>
      </c>
      <c r="O40" s="93"/>
      <c r="P40" s="41"/>
      <c r="Q40" s="80" t="str">
        <f t="shared" si="8"/>
        <v/>
      </c>
      <c r="R40" s="88" t="str">
        <f t="shared" si="9"/>
        <v/>
      </c>
      <c r="T40" s="65" t="str">
        <f t="shared" si="6"/>
        <v/>
      </c>
      <c r="U40" s="5"/>
      <c r="V40" s="5"/>
      <c r="W40" s="5"/>
      <c r="X40" s="5"/>
      <c r="Y40" s="5"/>
      <c r="Z40" s="33" t="s">
        <v>40</v>
      </c>
      <c r="AA40" s="2">
        <f t="shared" si="7"/>
        <v>0</v>
      </c>
      <c r="AB40" s="2"/>
    </row>
    <row r="41" spans="1:28" ht="14.25" customHeight="1">
      <c r="A41" s="20">
        <v>13</v>
      </c>
      <c r="B41" s="292" t="s">
        <v>189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4"/>
      <c r="M41" s="14"/>
      <c r="N41" s="84">
        <v>13</v>
      </c>
      <c r="O41" s="93"/>
      <c r="P41" s="41"/>
      <c r="Q41" s="80" t="str">
        <f t="shared" si="8"/>
        <v/>
      </c>
      <c r="R41" s="88" t="str">
        <f t="shared" si="9"/>
        <v/>
      </c>
      <c r="T41" s="65" t="str">
        <f t="shared" si="6"/>
        <v/>
      </c>
      <c r="U41" s="5"/>
      <c r="V41" s="5"/>
      <c r="W41" s="5"/>
      <c r="X41" s="5"/>
      <c r="Y41" s="5"/>
      <c r="Z41" s="33" t="s">
        <v>39</v>
      </c>
      <c r="AA41" s="2">
        <f t="shared" si="7"/>
        <v>0</v>
      </c>
      <c r="AB41" s="2"/>
    </row>
    <row r="42" spans="1:28" ht="14.25" customHeight="1">
      <c r="A42" s="19">
        <v>14</v>
      </c>
      <c r="B42" s="261" t="s">
        <v>190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M42" s="14"/>
      <c r="N42" s="83">
        <v>14</v>
      </c>
      <c r="O42" s="93"/>
      <c r="P42" s="41"/>
      <c r="Q42" s="80" t="str">
        <f t="shared" si="8"/>
        <v/>
      </c>
      <c r="R42" s="88" t="str">
        <f>IF(Q42="","",IF(ISBLANK(P42),"",(IF(O42=Z42,1,0)-P42)^2))</f>
        <v/>
      </c>
      <c r="T42" s="65" t="str">
        <f t="shared" si="6"/>
        <v/>
      </c>
      <c r="U42" s="5"/>
      <c r="V42" s="5"/>
      <c r="W42" s="5"/>
      <c r="X42" s="5"/>
      <c r="Y42" s="5"/>
      <c r="Z42" s="33" t="s">
        <v>40</v>
      </c>
      <c r="AA42" s="2">
        <f t="shared" si="7"/>
        <v>0</v>
      </c>
      <c r="AB42" s="2"/>
    </row>
    <row r="43" spans="1:28" ht="14.25" customHeight="1">
      <c r="A43" s="20">
        <v>15</v>
      </c>
      <c r="B43" s="292" t="s">
        <v>191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4"/>
      <c r="M43" s="14"/>
      <c r="N43" s="84">
        <v>15</v>
      </c>
      <c r="O43" s="93"/>
      <c r="P43" s="41"/>
      <c r="Q43" s="80" t="str">
        <f t="shared" si="8"/>
        <v/>
      </c>
      <c r="R43" s="88" t="str">
        <f t="shared" si="9"/>
        <v/>
      </c>
      <c r="T43" s="65" t="str">
        <f t="shared" si="6"/>
        <v/>
      </c>
      <c r="U43" s="5"/>
      <c r="V43" s="5"/>
      <c r="W43" s="5"/>
      <c r="X43" s="5"/>
      <c r="Y43" s="5"/>
      <c r="Z43" s="33" t="s">
        <v>40</v>
      </c>
      <c r="AA43" s="2">
        <f t="shared" si="7"/>
        <v>0</v>
      </c>
      <c r="AB43" s="2"/>
    </row>
    <row r="44" spans="1:28" ht="14.25" customHeight="1">
      <c r="A44" s="19">
        <v>16</v>
      </c>
      <c r="B44" s="261" t="s">
        <v>192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3"/>
      <c r="M44" s="14"/>
      <c r="N44" s="83">
        <v>16</v>
      </c>
      <c r="O44" s="93"/>
      <c r="P44" s="41"/>
      <c r="Q44" s="80" t="str">
        <f t="shared" si="8"/>
        <v/>
      </c>
      <c r="R44" s="88" t="str">
        <f t="shared" si="9"/>
        <v/>
      </c>
      <c r="T44" s="65" t="str">
        <f t="shared" si="6"/>
        <v/>
      </c>
      <c r="U44" s="5"/>
      <c r="V44" s="5"/>
      <c r="W44" s="5"/>
      <c r="X44" s="5"/>
      <c r="Y44" s="5"/>
      <c r="Z44" s="33" t="s">
        <v>39</v>
      </c>
      <c r="AA44" s="2">
        <f t="shared" si="7"/>
        <v>0</v>
      </c>
      <c r="AB44" s="2"/>
    </row>
    <row r="45" spans="1:28" ht="14.25" customHeight="1">
      <c r="A45" s="20">
        <v>17</v>
      </c>
      <c r="B45" s="258" t="s">
        <v>193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60"/>
      <c r="M45" s="14"/>
      <c r="N45" s="84">
        <v>17</v>
      </c>
      <c r="O45" s="93"/>
      <c r="P45" s="41"/>
      <c r="Q45" s="80" t="str">
        <f t="shared" si="8"/>
        <v/>
      </c>
      <c r="R45" s="88" t="str">
        <f t="shared" si="9"/>
        <v/>
      </c>
      <c r="T45" s="65" t="str">
        <f t="shared" si="6"/>
        <v/>
      </c>
      <c r="U45" s="5"/>
      <c r="V45" s="5"/>
      <c r="W45" s="5"/>
      <c r="X45" s="5"/>
      <c r="Y45" s="5"/>
      <c r="Z45" s="33" t="s">
        <v>40</v>
      </c>
      <c r="AA45" s="2">
        <f t="shared" si="7"/>
        <v>0</v>
      </c>
      <c r="AB45" s="2"/>
    </row>
    <row r="46" spans="1:28" ht="14.25" customHeight="1">
      <c r="A46" s="19">
        <v>18</v>
      </c>
      <c r="B46" s="295" t="s">
        <v>194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14"/>
      <c r="N46" s="83">
        <v>18</v>
      </c>
      <c r="O46" s="93"/>
      <c r="P46" s="41"/>
      <c r="Q46" s="80" t="str">
        <f t="shared" si="8"/>
        <v/>
      </c>
      <c r="R46" s="88" t="str">
        <f t="shared" si="9"/>
        <v/>
      </c>
      <c r="T46" s="65" t="str">
        <f t="shared" si="6"/>
        <v/>
      </c>
      <c r="U46" s="5"/>
      <c r="V46" s="5"/>
      <c r="W46" s="5"/>
      <c r="X46" s="5"/>
      <c r="Y46" s="5"/>
      <c r="Z46" s="33" t="s">
        <v>40</v>
      </c>
      <c r="AA46" s="2">
        <f t="shared" si="7"/>
        <v>0</v>
      </c>
      <c r="AB46" s="2"/>
    </row>
    <row r="47" spans="1:28" ht="14.25" customHeight="1">
      <c r="A47" s="20">
        <v>19</v>
      </c>
      <c r="B47" s="258" t="s">
        <v>195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60"/>
      <c r="M47" s="14"/>
      <c r="N47" s="84">
        <v>19</v>
      </c>
      <c r="O47" s="93"/>
      <c r="P47" s="41"/>
      <c r="Q47" s="80" t="str">
        <f t="shared" si="8"/>
        <v/>
      </c>
      <c r="R47" s="88" t="str">
        <f t="shared" si="9"/>
        <v/>
      </c>
      <c r="T47" s="65" t="str">
        <f t="shared" si="6"/>
        <v/>
      </c>
      <c r="U47" s="5"/>
      <c r="V47" s="5"/>
      <c r="W47" s="5"/>
      <c r="X47" s="5"/>
      <c r="Y47" s="5"/>
      <c r="Z47" s="33" t="s">
        <v>39</v>
      </c>
      <c r="AA47" s="2">
        <f t="shared" si="7"/>
        <v>0</v>
      </c>
      <c r="AB47" s="2"/>
    </row>
    <row r="48" spans="1:31" ht="14.25" customHeight="1" thickBot="1">
      <c r="A48" s="22">
        <v>20</v>
      </c>
      <c r="B48" s="302" t="s">
        <v>196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14"/>
      <c r="N48" s="86">
        <v>20</v>
      </c>
      <c r="O48" s="94"/>
      <c r="P48" s="95"/>
      <c r="Q48" s="81" t="str">
        <f>IF($AA$1=FALSE,"",IF(Q$54=AA$2,Z48,""))</f>
        <v/>
      </c>
      <c r="R48" s="89" t="str">
        <f t="shared" si="9"/>
        <v/>
      </c>
      <c r="T48" s="65" t="str">
        <f t="shared" si="6"/>
        <v/>
      </c>
      <c r="U48" s="5"/>
      <c r="V48" s="5"/>
      <c r="W48" s="5"/>
      <c r="X48" s="5"/>
      <c r="Y48" s="5"/>
      <c r="Z48" s="34" t="s">
        <v>40</v>
      </c>
      <c r="AA48" s="2">
        <f t="shared" si="7"/>
        <v>0</v>
      </c>
      <c r="AB48" s="2"/>
      <c r="AE48" s="2"/>
    </row>
    <row r="49" spans="1:31" ht="14.25" customHeight="1">
      <c r="A49" s="2"/>
      <c r="B49" s="2"/>
      <c r="C49" s="2"/>
      <c r="D49" s="2"/>
      <c r="E49" s="2"/>
      <c r="F49" s="2"/>
      <c r="G49" s="2"/>
      <c r="H49" s="2"/>
      <c r="I49" s="47"/>
      <c r="J49" s="27"/>
      <c r="K49" s="8"/>
      <c r="L49" s="47"/>
      <c r="M49" s="14"/>
      <c r="N49" s="63"/>
      <c r="R49" s="5"/>
      <c r="S49" s="5"/>
      <c r="T49" s="59"/>
      <c r="U49" s="5"/>
      <c r="V49" s="5"/>
      <c r="W49" s="5"/>
      <c r="X49" s="5"/>
      <c r="Y49" s="5"/>
      <c r="Z49" s="42" t="s">
        <v>49</v>
      </c>
      <c r="AA49" s="1">
        <f>SUM(AA29:AA48)</f>
        <v>0</v>
      </c>
      <c r="AB49" s="2"/>
      <c r="AE49" s="2"/>
    </row>
    <row r="50" spans="1:31" ht="14.25" customHeight="1" hidden="1">
      <c r="A50" s="2"/>
      <c r="B50" s="2"/>
      <c r="C50" s="2"/>
      <c r="D50" s="2"/>
      <c r="E50" s="2"/>
      <c r="F50" s="2"/>
      <c r="G50" s="2"/>
      <c r="H50" s="2"/>
      <c r="I50" s="47"/>
      <c r="J50" s="16"/>
      <c r="K50" s="8"/>
      <c r="L50" s="5"/>
      <c r="M50" s="5"/>
      <c r="N50" s="66"/>
      <c r="O50" s="305" t="s">
        <v>53</v>
      </c>
      <c r="P50" s="306"/>
      <c r="Q50" s="72"/>
      <c r="R50" s="14" t="str">
        <f>_xlfn.IFERROR(AVERAGE(R29:R48),"")</f>
        <v/>
      </c>
      <c r="S50" s="5"/>
      <c r="T50" s="59"/>
      <c r="U50" s="5"/>
      <c r="V50" s="5"/>
      <c r="W50" s="5"/>
      <c r="X50" s="5"/>
      <c r="Y50" s="5"/>
      <c r="Z50" s="42" t="s">
        <v>45</v>
      </c>
      <c r="AA50" s="11" t="str">
        <f>IF(COUNTA(O29:P48)&lt;40,"Incomplete",VLOOKUP(AA49,$AC$6:$AE$26,3,FALSE))</f>
        <v>Incomplete</v>
      </c>
      <c r="AB50" s="2"/>
      <c r="AE50" s="2"/>
    </row>
    <row r="51" spans="1:31" ht="14.25" customHeight="1" hidden="1">
      <c r="A51" s="2"/>
      <c r="B51" s="2"/>
      <c r="C51" s="2"/>
      <c r="D51" s="2"/>
      <c r="E51" s="2"/>
      <c r="F51" s="2"/>
      <c r="G51" s="2"/>
      <c r="H51" s="2"/>
      <c r="I51" s="11"/>
      <c r="J51" s="25"/>
      <c r="K51" s="25"/>
      <c r="L51" s="28"/>
      <c r="M51" s="14"/>
      <c r="N51" s="58"/>
      <c r="O51" s="307" t="s">
        <v>71</v>
      </c>
      <c r="P51" s="308"/>
      <c r="Q51" s="73" t="str">
        <f>IF(AA1=FALSE,"",AA27)</f>
        <v>Incomplete</v>
      </c>
      <c r="R51" s="29"/>
      <c r="S51" s="5"/>
      <c r="T51" s="59"/>
      <c r="U51" s="5"/>
      <c r="V51" s="5"/>
      <c r="W51" s="5"/>
      <c r="X51" s="5"/>
      <c r="Y51" s="5"/>
      <c r="AA51" s="2"/>
      <c r="AB51" s="2"/>
      <c r="AE51" s="2"/>
    </row>
    <row r="52" spans="1:31" ht="14.25" customHeight="1" hidden="1">
      <c r="A52" s="2"/>
      <c r="B52" s="2"/>
      <c r="C52" s="2"/>
      <c r="D52" s="2"/>
      <c r="E52" s="2"/>
      <c r="F52" s="2"/>
      <c r="G52" s="2"/>
      <c r="H52" s="2"/>
      <c r="I52" s="11"/>
      <c r="J52" s="25"/>
      <c r="K52" s="25"/>
      <c r="L52" s="47"/>
      <c r="M52" s="47"/>
      <c r="N52" s="58"/>
      <c r="O52" s="307" t="s">
        <v>72</v>
      </c>
      <c r="P52" s="308"/>
      <c r="Q52" s="73" t="str">
        <f>IF(AA1=FALSE,"",AA50)</f>
        <v>Incomplete</v>
      </c>
      <c r="R52" s="17"/>
      <c r="S52" s="5"/>
      <c r="T52" s="59"/>
      <c r="U52" s="5"/>
      <c r="AE52" s="2"/>
    </row>
    <row r="53" spans="1:31" ht="14.25" customHeight="1" hidden="1">
      <c r="A53" s="2"/>
      <c r="B53" s="2"/>
      <c r="C53" s="2"/>
      <c r="D53" s="2"/>
      <c r="E53" s="2"/>
      <c r="F53" s="2"/>
      <c r="G53" s="2"/>
      <c r="H53" s="2"/>
      <c r="I53" s="11"/>
      <c r="J53" s="11"/>
      <c r="K53" s="11"/>
      <c r="L53" s="17"/>
      <c r="M53" s="17"/>
      <c r="N53" s="58"/>
      <c r="R53" s="54"/>
      <c r="S53" s="5"/>
      <c r="T53" s="64"/>
      <c r="U53" s="5"/>
      <c r="AE53" s="2"/>
    </row>
    <row r="54" spans="1:21" ht="14.25" customHeight="1">
      <c r="A54" s="2"/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71"/>
      <c r="O54" s="307" t="s">
        <v>6</v>
      </c>
      <c r="P54" s="308"/>
      <c r="Q54" s="75"/>
      <c r="R54" s="5"/>
      <c r="S54" s="5"/>
      <c r="T54" s="64"/>
      <c r="U54" s="5"/>
    </row>
    <row r="55" spans="14:21" ht="14.25" customHeight="1">
      <c r="N55" s="63"/>
      <c r="O55" s="314" t="s">
        <v>73</v>
      </c>
      <c r="P55" s="315"/>
      <c r="Q55" s="231" t="str">
        <f>IF($AA$1=FALSE,"",IF($Q$54&lt;&gt;$AA$2,"",SUM(AA6:AA25)&amp;" of 20"))</f>
        <v/>
      </c>
      <c r="T55" s="64"/>
      <c r="U55" s="5"/>
    </row>
    <row r="56" spans="14:21" ht="14.25" customHeight="1">
      <c r="N56" s="63"/>
      <c r="O56" s="309" t="s">
        <v>260</v>
      </c>
      <c r="P56" s="310"/>
      <c r="Q56" s="74">
        <f>IF($AA$1=FALSE,"",SUM(P29:P48))</f>
        <v>0</v>
      </c>
      <c r="T56" s="64"/>
      <c r="U56" s="5"/>
    </row>
    <row r="57" spans="14:21" ht="14.25" customHeight="1" thickBot="1">
      <c r="N57" s="63"/>
      <c r="O57" s="316" t="s">
        <v>74</v>
      </c>
      <c r="P57" s="317"/>
      <c r="Q57" s="232" t="str">
        <f>IF($AA$1=FALSE,"",IF($Q$54&lt;&gt;$AA$2,"",SUM(AA29:AA48)))</f>
        <v/>
      </c>
      <c r="T57" s="64"/>
      <c r="U57" s="5"/>
    </row>
    <row r="58" spans="14:20" ht="14.25" customHeight="1" thickBot="1">
      <c r="N58" s="63"/>
      <c r="O58" s="67"/>
      <c r="P58" s="67"/>
      <c r="Q58" s="67"/>
      <c r="T58" s="64"/>
    </row>
    <row r="59" spans="14:20" ht="14.25" customHeight="1">
      <c r="N59" s="63"/>
      <c r="O59" s="298" t="s">
        <v>75</v>
      </c>
      <c r="P59" s="299"/>
      <c r="Q59" s="76" t="str">
        <f>IF(_xlfn.IFERROR(SUM(R6:R25)/20,"")=0,"",SUM(R6:R25)/20)</f>
        <v/>
      </c>
      <c r="T59" s="64"/>
    </row>
    <row r="60" spans="14:20" ht="14.25" customHeight="1" thickBot="1">
      <c r="N60" s="63"/>
      <c r="O60" s="300" t="s">
        <v>43</v>
      </c>
      <c r="P60" s="301"/>
      <c r="Q60" s="77" t="str">
        <f>IF(AA1=FALSE,"",IF(Q54=AA2,MAX((Q57-Q56)/20,(10-Q56)/20),""))</f>
        <v/>
      </c>
      <c r="T60" s="64"/>
    </row>
    <row r="61" spans="14:20" ht="14.25" customHeight="1" thickBot="1">
      <c r="N61" s="68"/>
      <c r="O61" s="69"/>
      <c r="P61" s="69"/>
      <c r="Q61" s="69"/>
      <c r="R61" s="69"/>
      <c r="S61" s="69"/>
      <c r="T61" s="70"/>
    </row>
    <row r="62" ht="14.25" customHeight="1" thickTop="1"/>
  </sheetData>
  <sheetProtection sheet="1" selectLockedCells="1"/>
  <mergeCells count="59">
    <mergeCell ref="O57:P57"/>
    <mergeCell ref="O59:P59"/>
    <mergeCell ref="O60:P60"/>
    <mergeCell ref="O56:P56"/>
    <mergeCell ref="B41:L41"/>
    <mergeCell ref="B42:L42"/>
    <mergeCell ref="B43:L43"/>
    <mergeCell ref="B44:L44"/>
    <mergeCell ref="B45:L45"/>
    <mergeCell ref="B46:L46"/>
    <mergeCell ref="B47:L47"/>
    <mergeCell ref="B48:L48"/>
    <mergeCell ref="O50:P50"/>
    <mergeCell ref="O51:P51"/>
    <mergeCell ref="O52:P52"/>
    <mergeCell ref="O54:P54"/>
    <mergeCell ref="O55:P55"/>
    <mergeCell ref="B40:L40"/>
    <mergeCell ref="B30:L30"/>
    <mergeCell ref="U30:V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9:L29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8:L28"/>
    <mergeCell ref="B15:L15"/>
    <mergeCell ref="B5:L5"/>
    <mergeCell ref="B6:L6"/>
    <mergeCell ref="M6:M7"/>
    <mergeCell ref="B7:L7"/>
    <mergeCell ref="B8:L8"/>
    <mergeCell ref="B9:L9"/>
    <mergeCell ref="B10:L10"/>
    <mergeCell ref="B11:L11"/>
    <mergeCell ref="B12:L12"/>
    <mergeCell ref="B13:L13"/>
    <mergeCell ref="B14:L14"/>
    <mergeCell ref="AC4:AE4"/>
    <mergeCell ref="O1:R2"/>
    <mergeCell ref="O4:P4"/>
    <mergeCell ref="Q4:Q5"/>
    <mergeCell ref="R4:R5"/>
    <mergeCell ref="S4:S5"/>
  </mergeCells>
  <conditionalFormatting sqref="Y8:Y27 M8:M18">
    <cfRule type="colorScale" priority="7">
      <colorScale>
        <cfvo type="num" val="-5"/>
        <cfvo type="num" val="0"/>
        <cfvo type="num" val="5"/>
        <color rgb="FFFF0000"/>
        <color rgb="FF33CC33"/>
        <color rgb="FFFF0000"/>
      </colorScale>
    </cfRule>
  </conditionalFormatting>
  <conditionalFormatting sqref="X30">
    <cfRule type="colorScale" priority="6">
      <colorScale>
        <cfvo type="num" val="0"/>
        <cfvo type="num" val="20"/>
        <cfvo type="num" val="60"/>
        <color rgb="FF00B050"/>
        <color rgb="FF00B0F0"/>
        <color rgb="FFFF0000"/>
      </colorScale>
    </cfRule>
  </conditionalFormatting>
  <conditionalFormatting sqref="R6:R15">
    <cfRule type="colorScale" priority="5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16:R25">
    <cfRule type="colorScale" priority="4">
      <colorScale>
        <cfvo type="num" val="0"/>
        <cfvo type="num" val="1"/>
        <cfvo type="num" val="5"/>
        <color rgb="FF00B050"/>
        <color theme="0"/>
        <color rgb="FFFF0000"/>
      </colorScale>
    </cfRule>
  </conditionalFormatting>
  <conditionalFormatting sqref="R50 M51 M30:M49">
    <cfRule type="colorScale" priority="3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2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conditionalFormatting sqref="R29:R48">
    <cfRule type="colorScale" priority="1">
      <colorScale>
        <cfvo type="num" val="0"/>
        <cfvo type="num" val="0.25"/>
        <cfvo type="num" val="1"/>
        <color rgb="FF00B050"/>
        <color rgb="FF00B0F0"/>
        <color rgb="FFFF0000"/>
      </colorScale>
    </cfRule>
  </conditionalFormatting>
  <dataValidations count="5">
    <dataValidation type="list" operator="equal" allowBlank="1" showInputMessage="1" showErrorMessage="1" errorTitle="Invalid entry" error="Enter a T or F" sqref="O29:O48">
      <formula1>"T,F"</formula1>
    </dataValidation>
    <dataValidation type="list" allowBlank="1" showInputMessage="1" showErrorMessage="1" errorTitle="Invalid entry" error="Please select a confidence level from the dropdown list." sqref="P29:P48">
      <formula1>"50%, 60%, 70%, 80%, 90%, 95%, 100%"</formula1>
    </dataValidation>
    <dataValidation allowBlank="1" showInputMessage="1" showErrorMessage="1" promptTitle="Goal for Score is a value of 1" prompt="This value also tells you what your range adjustment factor is." sqref="AC28:AD28 O59"/>
    <dataValidation type="decimal" operator="greaterThanOrEqual" allowBlank="1" showInputMessage="1" showErrorMessage="1" error="Please enter a number." sqref="O6:P9 O11:P25">
      <formula1>-100000000000</formula1>
    </dataValidation>
    <dataValidation type="decimal" allowBlank="1" showInputMessage="1" showErrorMessage="1" error="Please enter a percentage between 0% and 100%." sqref="O10:P10">
      <formula1>0</formula1>
      <formula2>1</formula2>
    </dataValidation>
  </dataValidations>
  <printOptions/>
  <pageMargins left="0.7" right="0.7" top="0.75" bottom="0.75" header="0.3" footer="0.3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Momma</dc:creator>
  <cp:keywords/>
  <dc:description/>
  <cp:lastModifiedBy>Comet</cp:lastModifiedBy>
  <dcterms:created xsi:type="dcterms:W3CDTF">2013-02-28T00:16:26Z</dcterms:created>
  <dcterms:modified xsi:type="dcterms:W3CDTF">2020-08-25T19:54:00Z</dcterms:modified>
  <cp:category/>
  <cp:version/>
  <cp:contentType/>
  <cp:contentStatus/>
</cp:coreProperties>
</file>