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6250" windowHeight="16440" tabRatio="913" activeTab="0"/>
  </bookViews>
  <sheets>
    <sheet name="Example" sheetId="20" r:id="rId1"/>
    <sheet name="A" sheetId="21" r:id="rId2"/>
    <sheet name="B" sheetId="22" r:id="rId3"/>
    <sheet name="C" sheetId="4" r:id="rId4"/>
    <sheet name="D" sheetId="17" r:id="rId5"/>
    <sheet name="E" sheetId="18" r:id="rId6"/>
    <sheet name="F" sheetId="19" r:id="rId7"/>
  </sheets>
  <definedNames/>
  <calcPr calcId="191029"/>
  <extLst/>
</workbook>
</file>

<file path=xl/sharedStrings.xml><?xml version="1.0" encoding="utf-8"?>
<sst xmlns="http://schemas.openxmlformats.org/spreadsheetml/2006/main" count="774" uniqueCount="266">
  <si>
    <t>90% Confidence Interval</t>
  </si>
  <si>
    <t>Lower Bound</t>
  </si>
  <si>
    <t>Upper Bound</t>
  </si>
  <si>
    <t>T/F</t>
  </si>
  <si>
    <t>% Confidence</t>
  </si>
  <si>
    <t>Brier</t>
  </si>
  <si>
    <t>Grading Code:</t>
  </si>
  <si>
    <t>How many feet tall is Hoover Dam?</t>
  </si>
  <si>
    <t>How many inches long is a 20 dollar bill?</t>
  </si>
  <si>
    <t>What percentage of alumninum is recycled in the US?</t>
  </si>
  <si>
    <t>What year was Elvis Presley born?</t>
  </si>
  <si>
    <t>What percentage of the atmosphere is oxygen by volume?</t>
  </si>
  <si>
    <t>In 1913, the US military owned how many airplanes?</t>
  </si>
  <si>
    <t>The first European printing press was invented in what year?</t>
  </si>
  <si>
    <t>What percentage of all electricity consumed in US households was used by kitchen appliances in 2001?</t>
  </si>
  <si>
    <t>The peak of Mt. Everest is how many miles above sea level?</t>
  </si>
  <si>
    <t>How long is Iraq's border with Iran (in km)?</t>
  </si>
  <si>
    <t>How many miles long is the Nile River?</t>
  </si>
  <si>
    <t>In what year was Harvard University founded?</t>
  </si>
  <si>
    <t>What is the wingspan (in feet) of a Boeing 747 jumbo jet?</t>
  </si>
  <si>
    <t>How many soldiers were in a Roman legion?</t>
  </si>
  <si>
    <t>What is the average temperature of the abyssal zone (where the oceans are more than 6,500 feet deep) in °F?</t>
  </si>
  <si>
    <t>The Roman Colosseum held how many spectators?</t>
  </si>
  <si>
    <t>The Lincoln Highway was the first paved road in the United States and it ran from Chicago to San Francisco.</t>
  </si>
  <si>
    <t>Gold is denser than iron.</t>
  </si>
  <si>
    <t>"Doric" is an architectural term for the shape of a roof.</t>
  </si>
  <si>
    <t>Germany was the second country to develop atomic weapons.</t>
  </si>
  <si>
    <t>A hockey puck will fit in a golf hole.</t>
  </si>
  <si>
    <t>The Sioux were one of the Plains Indian tribes.</t>
  </si>
  <si>
    <t>To a physicist, "plasma" is a type of rock.</t>
  </si>
  <si>
    <t>The Hundred Years’ War was actually over a century long.</t>
  </si>
  <si>
    <t>Most of the freshwater on Earth is in the polar ice caps.</t>
  </si>
  <si>
    <t>The Academy Awards (Oscars) began over a century ago.</t>
  </si>
  <si>
    <t>In Microsoft Excel, the "^" symbol means "raise to the power of."</t>
  </si>
  <si>
    <t>By 1997, Bill Gates was worth more than $10 billion.</t>
  </si>
  <si>
    <t>Cannons were used in European warfare by the 11th century.</t>
  </si>
  <si>
    <t xml:space="preserve">Anchorage is the capital of Alaska.
</t>
  </si>
  <si>
    <t>Washington, Jefferson, Lincoln, and Grant are the four presidents' heads sculpted into Mount Rushmore.</t>
  </si>
  <si>
    <t>How wide is the goal in field hockey (in feet)?</t>
  </si>
  <si>
    <t>F</t>
  </si>
  <si>
    <t>T</t>
  </si>
  <si>
    <t>Relative Error</t>
  </si>
  <si>
    <t>Calibration Score</t>
  </si>
  <si>
    <t>Binary Adjustment:</t>
  </si>
  <si>
    <t>John Wiley &amp; Sons was not the world's largest book publisher in 2018.</t>
  </si>
  <si>
    <t>CBT Score Code</t>
  </si>
  <si>
    <t>Response correct?</t>
  </si>
  <si>
    <t>Grading code</t>
  </si>
  <si>
    <t># Correct</t>
  </si>
  <si>
    <t>Number correct</t>
  </si>
  <si>
    <t>Correct Answer</t>
  </si>
  <si>
    <t>CBT Score Codes</t>
  </si>
  <si>
    <t>Quiz complete</t>
  </si>
  <si>
    <t>Quiz complete?</t>
  </si>
  <si>
    <t>L</t>
  </si>
  <si>
    <t>W</t>
  </si>
  <si>
    <t>K</t>
  </si>
  <si>
    <t>V</t>
  </si>
  <si>
    <t>J</t>
  </si>
  <si>
    <t>U</t>
  </si>
  <si>
    <t>I</t>
  </si>
  <si>
    <t>H</t>
  </si>
  <si>
    <t>S</t>
  </si>
  <si>
    <t>G</t>
  </si>
  <si>
    <t>E</t>
  </si>
  <si>
    <t>N</t>
  </si>
  <si>
    <t>R</t>
  </si>
  <si>
    <t>D</t>
  </si>
  <si>
    <t>M</t>
  </si>
  <si>
    <t>Range</t>
  </si>
  <si>
    <t>Binary</t>
  </si>
  <si>
    <t>Range Score Code:</t>
  </si>
  <si>
    <t>Binary Score Code:</t>
  </si>
  <si>
    <t>Answers in Given Ranges:</t>
  </si>
  <si>
    <t>Binary Actual Correct:</t>
  </si>
  <si>
    <t>Range Adjustment:</t>
  </si>
  <si>
    <t>Q</t>
  </si>
  <si>
    <t>RANGE QUESTIONS</t>
  </si>
  <si>
    <t>T/F QUESTIONS</t>
  </si>
  <si>
    <t>P</t>
  </si>
  <si>
    <t>O</t>
  </si>
  <si>
    <t>C</t>
  </si>
  <si>
    <t>B</t>
  </si>
  <si>
    <t>A</t>
  </si>
  <si>
    <t>Quiz C</t>
  </si>
  <si>
    <t>Quiz D</t>
  </si>
  <si>
    <t>Quiz E</t>
  </si>
  <si>
    <t>Quiz F</t>
  </si>
  <si>
    <t>What is the latitude of New Orleans?  Hint:  Latitude is 0° at the equator and 90° at the North Pole.</t>
  </si>
  <si>
    <t>How many feet long is the Space Shuttle Orbiter (excluding the external tank)?</t>
  </si>
  <si>
    <t>What year did Jules Verne publish 20,000 Leagues Under the Sea?</t>
  </si>
  <si>
    <t>How many letters are in the Greek alphabet?</t>
  </si>
  <si>
    <t>Construction of Hoover Dam began in what year?</t>
  </si>
  <si>
    <t>Helium was discovered before copper.</t>
  </si>
  <si>
    <t>There were fewer than 200 billionaires in the world in 2018</t>
  </si>
  <si>
    <t>The World Tourism Organization predicts that Europe will still be the most popular tourist destination in 2020.</t>
  </si>
  <si>
    <t>The average annual salary of airline captains in 2018 was over $150,000.</t>
  </si>
  <si>
    <t>Jupiter's "Great Red Spot" is larger than the Earth.</t>
  </si>
  <si>
    <t xml:space="preserve">The Brooklyn Dodgers’ team nickname was shortened from the original “Trolley Dodgers.” </t>
  </si>
  <si>
    <t>"Hypersonic" is faster than "subsonic."</t>
  </si>
  <si>
    <t>A "polygon" is 3-dimensional, whereas a polyhedron is 2-dimensional.</t>
  </si>
  <si>
    <t>A one watt electric motor produces one horse power.</t>
  </si>
  <si>
    <t>Chicago is more populous than Boston.</t>
  </si>
  <si>
    <t>In 2005, Walmart sales dropped below $100 billion.</t>
  </si>
  <si>
    <t>Post-it Notes were invented by 3M.</t>
  </si>
  <si>
    <t>Alfred Nobel, who endowed the Nobel Prize, made his fortune in oil and explosives.</t>
  </si>
  <si>
    <t>A BTU is a measure of heat.</t>
  </si>
  <si>
    <t>The winner of the first Indianapolis 500 clocked an average speed of under 100 mph.</t>
  </si>
  <si>
    <t>Microsoft has more employees than IBM.</t>
  </si>
  <si>
    <t>Romania borders Hungary.</t>
  </si>
  <si>
    <t>Idaho is larger in area than Iraq.</t>
  </si>
  <si>
    <t>Casablanca is on the African continent.</t>
  </si>
  <si>
    <t>The first manmade plastic was invented in the 19th century.</t>
  </si>
  <si>
    <t>A chamois is an Alpine animal.</t>
  </si>
  <si>
    <t>Stonehenge is located on the largest British Island (Great Britain).</t>
  </si>
  <si>
    <t>Computer processors double in power every 3 months or less.</t>
  </si>
  <si>
    <t>A standard can of Coke (355 ml or 12 ounces) weighs more than an iPhone 11 Pro</t>
  </si>
  <si>
    <t>The first probe to land on Mars, Viking 1, landed there in what year?</t>
  </si>
  <si>
    <t>How old was the youngest person to fly into space?</t>
  </si>
  <si>
    <t>How many meters tall is the Willis (formerly Sears) Tower in Chicago (excluding antenna)?</t>
  </si>
  <si>
    <t xml:space="preserve">What was the maximum altitude of the Breitling Orbiter 3, the first balloon to circumnavigate the globe, in miles? </t>
  </si>
  <si>
    <t>On average, what percentage of the total software development project effort is spent in design?</t>
  </si>
  <si>
    <t>How many people were permanently evacuated after the Chernobyl nuclear power plant accident?</t>
  </si>
  <si>
    <t>How many feet long were the largest airships?</t>
  </si>
  <si>
    <t>How many miles is the flying distance from San Francisco to Honolulu?</t>
  </si>
  <si>
    <t>The fastest bird, the falcon, can fly at a speed of how many miles per hour in a dive?</t>
  </si>
  <si>
    <t>What year was the double helix structure of DNA discovered?</t>
  </si>
  <si>
    <t>How many yards wide is a football field?</t>
  </si>
  <si>
    <t>What was the percentage growth in Internet hosts from 1996 to 1997?</t>
  </si>
  <si>
    <t xml:space="preserve">How many calories are in 8 ounces of orange juice? </t>
  </si>
  <si>
    <t>How fast would you have to travel at sea level to break the sound barrier (in mph)?</t>
  </si>
  <si>
    <t>How many years was Nelson Mandela in prison?</t>
  </si>
  <si>
    <t>What is the average daily calorie intake in developed countries (per person)?</t>
  </si>
  <si>
    <t>The Audubon Society was formed in the US in what year?</t>
  </si>
  <si>
    <t>How deep beneath the sea was the Titanic found (in miles)?</t>
  </si>
  <si>
    <t>The average US home has how many television sets?</t>
  </si>
  <si>
    <t>As of 2008, what was the population of China (in billions)?</t>
  </si>
  <si>
    <t>How many countries have at least one McDonald’s restaurant?</t>
  </si>
  <si>
    <t>How many employees did eBay have in the first quarter of 2006?</t>
  </si>
  <si>
    <t>According to the Auto Affordability Index, what was the average price of a new car in 2008?</t>
  </si>
  <si>
    <t>How many casualties did the French suffer in the Battle of Waterloo?</t>
  </si>
  <si>
    <t>What is the range in miles of a Minuteman Missile?</t>
  </si>
  <si>
    <t>What is the percentage of IT jobs in the US were unfilled in 1997?</t>
  </si>
  <si>
    <t>The Supremes’ (with Diana Ross) song Stop! In the Name of Love was how long (in minutes)?</t>
  </si>
  <si>
    <t>How many undergraduates attended the University of Cambridge in 1990?</t>
  </si>
  <si>
    <t>If you could jump 50 feet straight up into the air, how many seconds would you be airborne before you landed?</t>
  </si>
  <si>
    <t>How many gallons are in a bushel (both are measures of volume)?</t>
  </si>
  <si>
    <t>How many monarchs has England had in the last thousand years?</t>
  </si>
  <si>
    <t>If the air temperature is -5°F, and the wind speed is 15 mph, what would wind chill be (in °F)?</t>
  </si>
  <si>
    <t xml:space="preserve">The average cost of testing in software development is what percentage of total project costs? </t>
  </si>
  <si>
    <t>If a software development project was projected to take 17 months, how long does it actually take (in months)?</t>
  </si>
  <si>
    <t>The 2008 Ford Taurus SEL has how much horse power?</t>
  </si>
  <si>
    <t>How many gold medals did Jesse Owens win at the 1936 Berlin Olympics?</t>
  </si>
  <si>
    <t>In 2005, the average fuel economy for all US cars and light trucks on the road was how much (in miles per gal)?</t>
  </si>
  <si>
    <t>The average house in the United States uses how many gallons of water per day?</t>
  </si>
  <si>
    <t>What was the average price in the United States of a house sold in 2001?</t>
  </si>
  <si>
    <t>What was the high school graduation rate in New Hampshire in 2012?</t>
  </si>
  <si>
    <t>The melting point of tin is higher than the melting point of aluminum.</t>
  </si>
  <si>
    <t>In English, the word “quality” is more frequently used that the word “speed.”</t>
  </si>
  <si>
    <t>Any male pig is referred to as a hog.</t>
  </si>
  <si>
    <t>California’s giant sequoia trees are named for an early 19th century leader of the Cherokee Indians.</t>
  </si>
  <si>
    <t>The Model T was the first car produced by Henry Ford.</t>
  </si>
  <si>
    <t>When rolling two dice, a roll of 7 is more likely than a 3.</t>
  </si>
  <si>
    <t>No one has ever been reported to have been hit by any object that fell from space.</t>
  </si>
  <si>
    <t>Sir Christopher Wren was a British anthropologist.</t>
  </si>
  <si>
    <t>Pakistan does not border Russia.</t>
  </si>
  <si>
    <t>Navy won the first Army-Navy football game.</t>
  </si>
  <si>
    <t>Italian has more words than any other language.</t>
  </si>
  <si>
    <t>The month of August is named after a Greek god.</t>
  </si>
  <si>
    <t>The deepest ocean trench is deeper than the Grand Canyon.</t>
  </si>
  <si>
    <t>Abraham Lincoln was the first president born in a log cabin.</t>
  </si>
  <si>
    <t>In July 2007, more people searched Google for “Harry Potter” than “Hillary Clinton” (according to GoogleTrends).</t>
  </si>
  <si>
    <t xml:space="preserve">The population of Alabama is higher than the population of Arizona. </t>
  </si>
  <si>
    <t xml:space="preserve">No category 5 hurricane hit the US in 2004.
</t>
  </si>
  <si>
    <t>The UK is among the top 10 largest economies in the world (by GDP).</t>
  </si>
  <si>
    <t>One knot is faster than one kilometer per hour.</t>
  </si>
  <si>
    <t>There are more electrical engineers in the US than actuaries.</t>
  </si>
  <si>
    <t>A temperature of 28 °F is colder than -15 °C.</t>
  </si>
  <si>
    <t>Alveoli are in the lungs.</t>
  </si>
  <si>
    <t>The Berlin Wall, running through Berlin and separating East and West Germany, was actually less than 2 miles long.</t>
  </si>
  <si>
    <t>Another name for aspirin is nitric acid.</t>
  </si>
  <si>
    <t>Crop rotation refers to changing the direction of the planting rows.</t>
  </si>
  <si>
    <t>America Online (AOL) purchased Netscape.</t>
  </si>
  <si>
    <t>The “bulge” in the Battle of the Bulge was a break in the Allied Lines caused by a German advance.</t>
  </si>
  <si>
    <t>Former President Bill Clinton is taller than former President Jimmy Carter.</t>
  </si>
  <si>
    <t>The TV series “Friends” never had a year when it was #1 in the Nielsen ratings.</t>
  </si>
  <si>
    <t>A Google search on “CNN” generates more hits than a search on “weather.”</t>
  </si>
  <si>
    <t>A pentagon has more sides than a hexagon.</t>
  </si>
  <si>
    <t>In the English Language, the word “strategy” is used more often than the word “celebrate.”</t>
  </si>
  <si>
    <t>The Ford Taurus has sold more cars to date than the Honda Civic.</t>
  </si>
  <si>
    <t>The world record long jump is longer than the world record pole vault is high.</t>
  </si>
  <si>
    <t xml:space="preserve">In the United States, more electricity is generated from coal than nuclear power. </t>
  </si>
  <si>
    <t>Changing altitude requires changing the “yaw” of an aircraft.</t>
  </si>
  <si>
    <t xml:space="preserve">“Quixotic” is the proper spelling of an actual word in English.
</t>
  </si>
  <si>
    <t>Francis Scott Key wrote the lyrics, but not the music, for the American National Anthem.</t>
  </si>
  <si>
    <t>In July 2007, more people searched Google for “economy” than “virus” (according to GoogleTrends).</t>
  </si>
  <si>
    <t>A "Cessna" is a type of aircraft.</t>
  </si>
  <si>
    <t>In 1994, how many nations were members of the United Nations?</t>
  </si>
  <si>
    <t>The Airbus A380 seats 525 people in standard three-class configuration.  How many could it seat if all seats were economy class?</t>
  </si>
  <si>
    <t>New development is what percentage of US software costs?</t>
  </si>
  <si>
    <t>Human hair on the head grows at an average rate of how many inches per year?</t>
  </si>
  <si>
    <t>California became a state in what year?</t>
  </si>
  <si>
    <t>How many grams does the average business card weigh?</t>
  </si>
  <si>
    <t xml:space="preserve">What was the average age of a woman giving birth to her first child in Australia in 2010? </t>
  </si>
  <si>
    <t>What is the average number of defects per thousand lines of code for US commercial software?</t>
  </si>
  <si>
    <t>What was the total number of pages in the Greater Dallas Yellow Pages in 1998?</t>
  </si>
  <si>
    <t>The largest meteorite ever found on Earth weighed how many tons?</t>
  </si>
  <si>
    <t>Gone With The Wind won the Oscar for Best Picture in what year?</t>
  </si>
  <si>
    <t>What is the road mileage from Seattle to Atlanta?</t>
  </si>
  <si>
    <t>What year did Walt Disney create Mickey Mouse?</t>
  </si>
  <si>
    <t>How many 20th century earthquakes world-wide measured above 8.0 on the Richter scale?</t>
  </si>
  <si>
    <t>How many plays did William Shakespeare write?</t>
  </si>
  <si>
    <t>How many of the elements in the Periodic Table were discovered in the 20th century?</t>
  </si>
  <si>
    <t>What year was Mozart born?</t>
  </si>
  <si>
    <t>The given name “Matthew” was the __th most common name for boys in the US in 2006.  (The highest rank is the lower bound)</t>
  </si>
  <si>
    <t>Example Quiz</t>
  </si>
  <si>
    <t>Correct</t>
  </si>
  <si>
    <t>Range Questions</t>
  </si>
  <si>
    <t>Answer</t>
  </si>
  <si>
    <t>How much does a gallon of water weigh, in pounds?</t>
  </si>
  <si>
    <t>Z</t>
  </si>
  <si>
    <t>True/False Questions</t>
  </si>
  <si>
    <t>As of January 2020, the United States penny costs more to produce than it's worth.</t>
  </si>
  <si>
    <t>Quiz A</t>
  </si>
  <si>
    <t>In the standard configuration, the Airbus A380 seats how many passengers?</t>
  </si>
  <si>
    <t>In what year did Newton publish the universal laws of gravitation?</t>
  </si>
  <si>
    <t>Of all US energy needs (electricity, heat, transportation, etc.) what percentage is supplied by coal?</t>
  </si>
  <si>
    <t>How many centimeters long is a typical business card?</t>
  </si>
  <si>
    <t>The Internet (then "Arpanet") was established as a military communications system in what year?</t>
  </si>
  <si>
    <t>How old was Charlie Chaplin when he died?</t>
  </si>
  <si>
    <t>In the US, how many dentists are there per 100,000 residents, on average?</t>
  </si>
  <si>
    <t>The Earth is 93 million miles from the sun.  How far is Venus from the sun (in millions of miles)?</t>
  </si>
  <si>
    <t>What is the percentage of Americans without healthcare insurance?</t>
  </si>
  <si>
    <t>What is the average Fahrenheit temperature in Boston, MA in April?</t>
  </si>
  <si>
    <t>The ancient Romans were conquered by the ancient Greeks.</t>
  </si>
  <si>
    <t>Napoleon Bonaparte was born on the island of Corsica.</t>
  </si>
  <si>
    <t>The movie Titanic still holds the record for the first six weeks of box office receipts.</t>
  </si>
  <si>
    <t>Alpha Centauri is closer than Andromeda.</t>
  </si>
  <si>
    <t>Germany is more populous than Mexico.</t>
  </si>
  <si>
    <t>There is no species of three-humped camel.</t>
  </si>
  <si>
    <t>The percentage of households which own their homes is higher in North Carolina than New York.</t>
  </si>
  <si>
    <t>The US has competed in the soccer World Cup</t>
  </si>
  <si>
    <t>Nuclear fusion involves splitting helium into hydrogen.</t>
  </si>
  <si>
    <t>The Yangtze River is the longest river in Asia.</t>
  </si>
  <si>
    <t>Quiz B</t>
  </si>
  <si>
    <t>How much does Doug Hubbard's book How to Measure Anything weigh (in kg)?</t>
  </si>
  <si>
    <t>What year was William Shakespeare born?</t>
  </si>
  <si>
    <t>How many stories tall is the Empire State Building?</t>
  </si>
  <si>
    <t>What were the total number of gold medals won by the USA in the 2008 Bejing Summer Olympics?</t>
  </si>
  <si>
    <t>The TV show Gilligan's Island first aired in what year?</t>
  </si>
  <si>
    <t>What is the weekly food expense (in dollars) for the average US household with children under 18 (per person)?</t>
  </si>
  <si>
    <t>How many billions of dollars did Microsoft earn in revenue in 2008?</t>
  </si>
  <si>
    <t>How many countries are in NATO?</t>
  </si>
  <si>
    <t>What year did Gunsmoke premier on television?</t>
  </si>
  <si>
    <t>On behalf of the US, President Grover Cleveland accepted the Statue of Liberty as a gift from France in what year?</t>
  </si>
  <si>
    <t>Mars is always further away from Earth than Venus.</t>
  </si>
  <si>
    <t>In high humidity, baseballs tend to be hit further than in low humidity.</t>
  </si>
  <si>
    <t>Adjusted for inflation, Hurricane Andrew was more costly than Hurricane Katrina</t>
  </si>
  <si>
    <t>President John Adams was a lawyer.</t>
  </si>
  <si>
    <t>Aluminum is the lightest metal.</t>
  </si>
  <si>
    <t>Binary Expected Correct:</t>
  </si>
  <si>
    <t>The Boston Red Sox (known then as the Boston Americans) won the first World Series in 1903.</t>
  </si>
  <si>
    <t>"M" is one of the five most commonly used letters.</t>
  </si>
  <si>
    <t>A kilogram weighs more than a pound.</t>
  </si>
  <si>
    <t>The capital of Wisconsin is Madison.</t>
  </si>
  <si>
    <t>O’Hare International Airport is no longer the world’s busiest airport.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</si>
</sst>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\+0%;\-0%"/>
    <numFmt numFmtId="168" formatCode="0.0E+00"/>
    <numFmt numFmtId="169" formatCode="0E+00"/>
    <numFmt numFmtId="170" formatCode="\+0%;\-0%;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/>
    <xf numFmtId="0" fontId="0" fillId="2" borderId="0" xfId="0" applyFill="1" applyAlignment="1" applyProtection="1">
      <alignment horizontal="center"/>
      <protection/>
    </xf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4" fontId="0" fillId="2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2" fontId="3" fillId="2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/>
    </xf>
    <xf numFmtId="14" fontId="0" fillId="2" borderId="0" xfId="0" applyNumberForma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vertic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165" fontId="0" fillId="2" borderId="0" xfId="0" applyNumberFormat="1" applyFill="1" applyAlignment="1" applyProtection="1">
      <alignment horizontal="center"/>
      <protection/>
    </xf>
    <xf numFmtId="0" fontId="0" fillId="4" borderId="0" xfId="0" applyFill="1" applyBorder="1" applyProtection="1">
      <protection/>
    </xf>
    <xf numFmtId="9" fontId="0" fillId="5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vertical="center"/>
      <protection/>
    </xf>
    <xf numFmtId="0" fontId="10" fillId="0" borderId="9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0" fillId="0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Protection="1"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2" fontId="0" fillId="2" borderId="16" xfId="18" applyNumberFormat="1" applyFont="1" applyFill="1" applyBorder="1" applyAlignment="1" applyProtection="1">
      <alignment horizontal="center" vertical="center"/>
      <protection/>
    </xf>
    <xf numFmtId="0" fontId="7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/>
    </xf>
    <xf numFmtId="0" fontId="0" fillId="0" borderId="16" xfId="0" applyFill="1" applyBorder="1" applyProtection="1"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/>
      <protection/>
    </xf>
    <xf numFmtId="0" fontId="0" fillId="0" borderId="0" xfId="0" applyBorder="1"/>
    <xf numFmtId="0" fontId="0" fillId="0" borderId="17" xfId="0" applyFill="1" applyBorder="1" applyProtection="1">
      <protection/>
    </xf>
    <xf numFmtId="0" fontId="0" fillId="0" borderId="18" xfId="0" applyFill="1" applyBorder="1" applyProtection="1">
      <protection/>
    </xf>
    <xf numFmtId="0" fontId="0" fillId="0" borderId="19" xfId="0" applyFill="1" applyBorder="1" applyProtection="1">
      <protection/>
    </xf>
    <xf numFmtId="0" fontId="0" fillId="2" borderId="20" xfId="0" applyFill="1" applyBorder="1" applyProtection="1">
      <protection/>
    </xf>
    <xf numFmtId="0" fontId="3" fillId="2" borderId="21" xfId="0" applyFont="1" applyFill="1" applyBorder="1" applyAlignment="1" applyProtection="1">
      <alignment/>
      <protection/>
    </xf>
    <xf numFmtId="1" fontId="6" fillId="7" borderId="22" xfId="0" applyNumberFormat="1" applyFont="1" applyFill="1" applyBorder="1" applyAlignment="1" applyProtection="1">
      <alignment horizontal="center"/>
      <protection/>
    </xf>
    <xf numFmtId="164" fontId="6" fillId="7" borderId="22" xfId="0" applyNumberFormat="1" applyFont="1" applyFill="1" applyBorder="1" applyAlignment="1" applyProtection="1">
      <alignment horizontal="center"/>
      <protection/>
    </xf>
    <xf numFmtId="1" fontId="6" fillId="5" borderId="22" xfId="0" applyNumberFormat="1" applyFont="1" applyFill="1" applyBorder="1" applyAlignment="1" applyProtection="1">
      <alignment horizontal="center"/>
      <protection locked="0"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167" fontId="3" fillId="3" borderId="23" xfId="15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3" borderId="28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2" fontId="3" fillId="0" borderId="29" xfId="0" applyNumberFormat="1" applyFont="1" applyFill="1" applyBorder="1" applyAlignment="1" applyProtection="1">
      <alignment horizontal="center"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0" fillId="5" borderId="25" xfId="0" applyNumberFormat="1" applyFill="1" applyBorder="1" applyAlignment="1" applyProtection="1">
      <alignment horizontal="center"/>
      <protection locked="0"/>
    </xf>
    <xf numFmtId="49" fontId="0" fillId="5" borderId="32" xfId="0" applyNumberFormat="1" applyFill="1" applyBorder="1" applyAlignment="1" applyProtection="1">
      <alignment horizontal="center"/>
      <protection locked="0"/>
    </xf>
    <xf numFmtId="9" fontId="0" fillId="5" borderId="3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 applyAlignment="1" applyProtection="1">
      <alignment horizontal="center" vertical="center"/>
      <protection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32" xfId="0" applyNumberFormat="1" applyFill="1" applyBorder="1" applyAlignment="1" applyProtection="1">
      <alignment horizontal="center"/>
      <protection locked="0"/>
    </xf>
    <xf numFmtId="0" fontId="0" fillId="5" borderId="33" xfId="0" applyNumberForma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9" fontId="0" fillId="0" borderId="0" xfId="15" applyFont="1"/>
    <xf numFmtId="9" fontId="3" fillId="0" borderId="22" xfId="15" applyFont="1" applyFill="1" applyBorder="1" applyAlignment="1" applyProtection="1">
      <alignment horizontal="center" vertical="center"/>
      <protection/>
    </xf>
    <xf numFmtId="166" fontId="3" fillId="0" borderId="22" xfId="15" applyNumberFormat="1" applyFont="1" applyFill="1" applyBorder="1" applyAlignment="1" applyProtection="1">
      <alignment horizontal="center" vertical="center"/>
      <protection/>
    </xf>
    <xf numFmtId="9" fontId="3" fillId="0" borderId="22" xfId="15" applyNumberFormat="1" applyFont="1" applyFill="1" applyBorder="1" applyAlignment="1" applyProtection="1">
      <alignment horizontal="center" vertical="center"/>
      <protection/>
    </xf>
    <xf numFmtId="9" fontId="0" fillId="5" borderId="25" xfId="15" applyFont="1" applyFill="1" applyBorder="1" applyAlignment="1" applyProtection="1">
      <alignment horizontal="center"/>
      <protection locked="0"/>
    </xf>
    <xf numFmtId="9" fontId="0" fillId="5" borderId="1" xfId="15" applyFont="1" applyFill="1" applyBorder="1" applyAlignment="1" applyProtection="1">
      <alignment horizontal="center"/>
      <protection locked="0"/>
    </xf>
    <xf numFmtId="1" fontId="0" fillId="0" borderId="0" xfId="0" applyNumberFormat="1"/>
    <xf numFmtId="166" fontId="0" fillId="0" borderId="0" xfId="15" applyNumberFormat="1" applyFo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2" borderId="35" xfId="0" applyFill="1" applyBorder="1"/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/>
    </xf>
    <xf numFmtId="2" fontId="0" fillId="2" borderId="35" xfId="18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1" fontId="3" fillId="0" borderId="4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4" fontId="0" fillId="2" borderId="0" xfId="0" applyNumberFormat="1" applyFill="1"/>
    <xf numFmtId="2" fontId="3" fillId="2" borderId="4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 locked="0"/>
    </xf>
    <xf numFmtId="9" fontId="0" fillId="5" borderId="39" xfId="0" applyNumberForma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/>
    </xf>
    <xf numFmtId="0" fontId="0" fillId="2" borderId="7" xfId="0" applyFill="1" applyBorder="1"/>
    <xf numFmtId="2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/>
    <xf numFmtId="2" fontId="3" fillId="2" borderId="7" xfId="0" applyNumberFormat="1" applyFont="1" applyFill="1" applyBorder="1" applyAlignment="1">
      <alignment horizontal="center" vertical="center"/>
    </xf>
    <xf numFmtId="1" fontId="6" fillId="7" borderId="44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164" fontId="6" fillId="7" borderId="44" xfId="0" applyNumberFormat="1" applyFont="1" applyFill="1" applyBorder="1" applyAlignment="1">
      <alignment horizontal="center"/>
    </xf>
    <xf numFmtId="1" fontId="6" fillId="5" borderId="44" xfId="0" applyNumberFormat="1" applyFont="1" applyFill="1" applyBorder="1" applyAlignment="1" applyProtection="1">
      <alignment horizontal="center"/>
      <protection locked="0"/>
    </xf>
    <xf numFmtId="1" fontId="0" fillId="5" borderId="24" xfId="0" applyNumberFormat="1" applyFill="1" applyBorder="1" applyProtection="1"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2" borderId="34" xfId="0" applyFill="1" applyBorder="1"/>
    <xf numFmtId="2" fontId="6" fillId="3" borderId="44" xfId="0" applyNumberFormat="1" applyFont="1" applyFill="1" applyBorder="1" applyAlignment="1">
      <alignment horizontal="center" vertical="center"/>
    </xf>
    <xf numFmtId="168" fontId="0" fillId="2" borderId="35" xfId="0" applyNumberFormat="1" applyFill="1" applyBorder="1" applyAlignment="1">
      <alignment horizontal="center"/>
    </xf>
    <xf numFmtId="170" fontId="6" fillId="3" borderId="44" xfId="15" applyNumberFormat="1" applyFont="1" applyFill="1" applyBorder="1" applyAlignment="1" applyProtection="1">
      <alignment horizontal="center"/>
      <protection/>
    </xf>
    <xf numFmtId="0" fontId="0" fillId="2" borderId="45" xfId="0" applyFill="1" applyBorder="1"/>
    <xf numFmtId="0" fontId="0" fillId="0" borderId="46" xfId="0" applyBorder="1"/>
    <xf numFmtId="168" fontId="0" fillId="2" borderId="46" xfId="0" applyNumberFormat="1" applyFill="1" applyBorder="1" applyAlignment="1">
      <alignment horizontal="center"/>
    </xf>
    <xf numFmtId="168" fontId="0" fillId="2" borderId="47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3" fillId="3" borderId="34" xfId="0" applyFont="1" applyFill="1" applyBorder="1" applyAlignment="1">
      <alignment horizontal="center"/>
    </xf>
    <xf numFmtId="2" fontId="3" fillId="0" borderId="48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7" xfId="0" applyFont="1" applyBorder="1"/>
    <xf numFmtId="9" fontId="0" fillId="5" borderId="38" xfId="15" applyFont="1" applyFill="1" applyBorder="1" applyAlignment="1" applyProtection="1">
      <alignment horizontal="center"/>
      <protection locked="0"/>
    </xf>
    <xf numFmtId="9" fontId="0" fillId="5" borderId="39" xfId="15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2" fontId="0" fillId="2" borderId="0" xfId="0" applyNumberFormat="1" applyFill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40" xfId="15" applyNumberFormat="1" applyFont="1" applyFill="1" applyBorder="1" applyAlignment="1" applyProtection="1">
      <alignment horizontal="center" vertical="center"/>
      <protection/>
    </xf>
    <xf numFmtId="0" fontId="0" fillId="2" borderId="7" xfId="15" applyNumberFormat="1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0" borderId="40" xfId="16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 wrapText="1"/>
    </xf>
    <xf numFmtId="1" fontId="0" fillId="5" borderId="0" xfId="0" applyNumberFormat="1" applyFill="1" applyBorder="1" applyProtection="1">
      <protection locked="0"/>
    </xf>
    <xf numFmtId="0" fontId="6" fillId="7" borderId="44" xfId="0" applyFont="1" applyFill="1" applyBorder="1" applyAlignment="1">
      <alignment horizontal="center"/>
    </xf>
    <xf numFmtId="0" fontId="6" fillId="7" borderId="22" xfId="0" applyFont="1" applyFill="1" applyBorder="1" applyAlignment="1" applyProtection="1">
      <alignment horizontal="center"/>
      <protection/>
    </xf>
    <xf numFmtId="0" fontId="6" fillId="7" borderId="23" xfId="0" applyFont="1" applyFill="1" applyBorder="1" applyAlignment="1" applyProtection="1">
      <alignment horizontal="center"/>
      <protection/>
    </xf>
    <xf numFmtId="0" fontId="3" fillId="0" borderId="44" xfId="0" applyFont="1" applyBorder="1" applyAlignment="1">
      <alignment horizontal="right" indent="2"/>
    </xf>
    <xf numFmtId="0" fontId="3" fillId="2" borderId="44" xfId="0" applyFont="1" applyFill="1" applyBorder="1" applyAlignment="1" applyProtection="1">
      <alignment horizontal="right" vertical="center" indent="2"/>
      <protection locked="0"/>
    </xf>
    <xf numFmtId="0" fontId="2" fillId="0" borderId="5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2" borderId="44" xfId="0" applyFont="1" applyFill="1" applyBorder="1" applyAlignment="1">
      <alignment horizontal="right" indent="2"/>
    </xf>
    <xf numFmtId="0" fontId="3" fillId="0" borderId="0" xfId="0" applyFont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5" fillId="8" borderId="55" xfId="0" applyFont="1" applyFill="1" applyBorder="1" applyAlignment="1" applyProtection="1">
      <alignment horizontal="center"/>
      <protection/>
    </xf>
    <xf numFmtId="0" fontId="5" fillId="8" borderId="54" xfId="0" applyFont="1" applyFill="1" applyBorder="1" applyAlignment="1" applyProtection="1">
      <alignment horizontal="center"/>
      <protection/>
    </xf>
    <xf numFmtId="0" fontId="5" fillId="8" borderId="2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3" fillId="2" borderId="30" xfId="0" applyFont="1" applyFill="1" applyBorder="1" applyAlignment="1" applyProtection="1">
      <alignment horizontal="right" vertical="center" indent="2"/>
      <protection locked="0"/>
    </xf>
    <xf numFmtId="0" fontId="3" fillId="2" borderId="31" xfId="0" applyFont="1" applyFill="1" applyBorder="1" applyAlignment="1" applyProtection="1">
      <alignment horizontal="right" vertical="center" indent="2"/>
      <protection locked="0"/>
    </xf>
    <xf numFmtId="0" fontId="3" fillId="0" borderId="32" xfId="0" applyFont="1" applyFill="1" applyBorder="1" applyAlignment="1" applyProtection="1">
      <alignment horizontal="right" indent="2"/>
      <protection/>
    </xf>
    <xf numFmtId="0" fontId="3" fillId="0" borderId="33" xfId="0" applyFont="1" applyFill="1" applyBorder="1" applyAlignment="1" applyProtection="1">
      <alignment horizontal="right" indent="2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3" fillId="2" borderId="30" xfId="0" applyFont="1" applyFill="1" applyBorder="1" applyAlignment="1" applyProtection="1">
      <alignment horizontal="right" indent="2"/>
      <protection/>
    </xf>
    <xf numFmtId="0" fontId="3" fillId="2" borderId="31" xfId="0" applyFont="1" applyFill="1" applyBorder="1" applyAlignment="1" applyProtection="1">
      <alignment horizontal="right" indent="2"/>
      <protection/>
    </xf>
    <xf numFmtId="0" fontId="3" fillId="2" borderId="25" xfId="0" applyFont="1" applyFill="1" applyBorder="1" applyAlignment="1" applyProtection="1">
      <alignment horizontal="right" indent="2"/>
      <protection/>
    </xf>
    <xf numFmtId="0" fontId="3" fillId="2" borderId="1" xfId="0" applyFont="1" applyFill="1" applyBorder="1" applyAlignment="1" applyProtection="1">
      <alignment horizontal="right" indent="2"/>
      <protection/>
    </xf>
    <xf numFmtId="0" fontId="3" fillId="0" borderId="25" xfId="0" applyFont="1" applyFill="1" applyBorder="1" applyAlignment="1" applyProtection="1">
      <alignment horizontal="right" indent="2"/>
      <protection/>
    </xf>
    <xf numFmtId="0" fontId="3" fillId="0" borderId="1" xfId="0" applyFont="1" applyFill="1" applyBorder="1" applyAlignment="1" applyProtection="1">
      <alignment horizontal="right" indent="2"/>
      <protection/>
    </xf>
    <xf numFmtId="0" fontId="3" fillId="0" borderId="0" xfId="0" applyFont="1" applyAlignment="1" applyProtection="1">
      <alignment horizontal="center"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indent="2"/>
      <protection/>
    </xf>
    <xf numFmtId="0" fontId="3" fillId="0" borderId="1" xfId="0" applyFont="1" applyBorder="1" applyAlignment="1" applyProtection="1">
      <alignment horizontal="right" indent="2"/>
      <protection/>
    </xf>
    <xf numFmtId="0" fontId="3" fillId="0" borderId="32" xfId="0" applyFont="1" applyBorder="1" applyAlignment="1" applyProtection="1">
      <alignment horizontal="right" indent="2"/>
      <protection/>
    </xf>
    <xf numFmtId="0" fontId="3" fillId="0" borderId="33" xfId="0" applyFont="1" applyBorder="1" applyAlignment="1" applyProtection="1">
      <alignment horizontal="right" indent="2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69C9-4E1E-4DA5-B084-9B8A5D549E73}">
  <sheetPr>
    <tabColor theme="3" tint="0.5999900102615356"/>
  </sheetPr>
  <dimension ref="A1:AE229"/>
  <sheetViews>
    <sheetView showGridLines="0" tabSelected="1" zoomScale="90" zoomScaleNormal="90" zoomScalePageLayoutView="90" workbookViewId="0" topLeftCell="A1">
      <selection activeCell="O6" sqref="O6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3" max="23" width="13.57421875" style="0" bestFit="1" customWidth="1"/>
    <col min="25" max="25" width="10.00390625" style="0" customWidth="1"/>
    <col min="26" max="26" width="13.28125" style="0" hidden="1" customWidth="1"/>
    <col min="27" max="27" width="15.57421875" style="0" hidden="1" customWidth="1"/>
    <col min="28" max="28" width="9.00390625" style="0" hidden="1" customWidth="1"/>
    <col min="29" max="29" width="8.00390625" style="0" hidden="1" customWidth="1"/>
    <col min="30" max="30" width="5.57421875" style="0" hidden="1" customWidth="1"/>
    <col min="31" max="31" width="5.7109375" style="0" hidden="1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215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1234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28">
        <v>1</v>
      </c>
      <c r="B6" s="251" t="s">
        <v>219</v>
      </c>
      <c r="C6" s="235"/>
      <c r="D6" s="235"/>
      <c r="E6" s="235"/>
      <c r="F6" s="235"/>
      <c r="G6" s="235"/>
      <c r="H6" s="235"/>
      <c r="I6" s="235"/>
      <c r="J6" s="235"/>
      <c r="K6" s="235"/>
      <c r="L6" s="236"/>
      <c r="M6" s="114"/>
      <c r="N6" s="129">
        <v>1</v>
      </c>
      <c r="O6" s="130"/>
      <c r="P6" s="131"/>
      <c r="Q6" s="132" t="str">
        <f>IF(Q$19=AA$2,Z6,"")</f>
        <v/>
      </c>
      <c r="R6" s="133" t="str">
        <f aca="true" t="shared" si="0" ref="R6">_xlfn.IFERROR(ABS((Q6-AVERAGE(O6:P6))/((P6-O6)/4.11)),"")</f>
        <v/>
      </c>
      <c r="S6" s="134" t="str">
        <f>_xlfn.IFERROR(IF(#REF!&lt;&gt;#REF!,"",((Z6-(P6+O6)/2))/(P6-O6)*2),"")</f>
        <v/>
      </c>
      <c r="T6" s="135" t="str">
        <f>IF(Q$19=AA$2,IF(AND(Q6&gt;=O6,Q6&lt;=P6),"","X"),"")</f>
        <v/>
      </c>
      <c r="U6" s="114" t="str">
        <f aca="true" t="shared" si="1" ref="U6">IF(AND(P6&lt;=O6,ISBLANK(O6)=FALSE,ISBLANK(P6)=FALSE)," upper bound must be greater than lower bound","")</f>
        <v/>
      </c>
      <c r="V6" s="114"/>
      <c r="W6" s="114"/>
      <c r="X6" s="114"/>
      <c r="Z6" s="113">
        <v>8.34</v>
      </c>
      <c r="AA6" s="113">
        <f aca="true" t="shared" si="2" ref="AA6">IF(AND(O6&lt;=Z6,P6&gt;=Z6),1,0)</f>
        <v>0</v>
      </c>
      <c r="AC6" s="114">
        <v>0</v>
      </c>
      <c r="AD6" s="136" t="s">
        <v>56</v>
      </c>
      <c r="AE6" s="136" t="s">
        <v>55</v>
      </c>
    </row>
    <row r="7" spans="1:31" ht="16.15" customHeight="1">
      <c r="A7" s="137"/>
      <c r="B7" s="113"/>
      <c r="C7" s="114"/>
      <c r="D7" s="114"/>
      <c r="E7" s="114"/>
      <c r="F7" s="115"/>
      <c r="G7" s="114"/>
      <c r="H7" s="116"/>
      <c r="I7" s="114"/>
      <c r="J7" s="114"/>
      <c r="K7" s="114"/>
      <c r="L7" s="114"/>
      <c r="M7" s="114"/>
      <c r="N7" s="138"/>
      <c r="O7" s="139"/>
      <c r="P7" s="139"/>
      <c r="R7" s="140"/>
      <c r="S7" s="141"/>
      <c r="T7" s="119"/>
      <c r="U7" s="142"/>
      <c r="V7" s="114"/>
      <c r="W7" s="143"/>
      <c r="X7" s="114"/>
      <c r="Z7" s="144" t="s">
        <v>49</v>
      </c>
      <c r="AA7" s="114">
        <f>SUM(AA6:AA6)</f>
        <v>0</v>
      </c>
      <c r="AC7" s="114">
        <v>1</v>
      </c>
      <c r="AD7" s="136" t="s">
        <v>220</v>
      </c>
      <c r="AE7" s="136" t="s">
        <v>54</v>
      </c>
    </row>
    <row r="8" spans="1:27" ht="15.75">
      <c r="A8" s="137"/>
      <c r="B8" s="113"/>
      <c r="C8" s="114"/>
      <c r="D8" s="114"/>
      <c r="E8" s="114"/>
      <c r="F8" s="115"/>
      <c r="G8" s="114"/>
      <c r="H8" s="116"/>
      <c r="I8" s="114"/>
      <c r="J8" s="114"/>
      <c r="K8" s="114"/>
      <c r="L8" s="114"/>
      <c r="M8" s="114"/>
      <c r="N8" s="138"/>
      <c r="R8" s="252"/>
      <c r="S8" s="253"/>
      <c r="T8" s="254"/>
      <c r="U8" s="142"/>
      <c r="V8" s="114"/>
      <c r="W8" s="143"/>
      <c r="X8" s="114"/>
      <c r="Z8" s="144" t="s">
        <v>45</v>
      </c>
      <c r="AA8" s="114" t="str">
        <f>IF(COUNTA(O6:P6)&lt;2,"Incomplete",VLOOKUP(AA7,$AC$6:$AE$7,2,FALSE))</f>
        <v>Incomplete</v>
      </c>
    </row>
    <row r="9" spans="1:28" ht="14.25" customHeight="1">
      <c r="A9" s="137"/>
      <c r="B9" s="113"/>
      <c r="C9" s="114"/>
      <c r="D9" s="114"/>
      <c r="E9" s="114"/>
      <c r="F9" s="115"/>
      <c r="G9" s="114"/>
      <c r="H9" s="116"/>
      <c r="I9" s="114"/>
      <c r="J9" s="114"/>
      <c r="K9" s="114"/>
      <c r="L9" s="114"/>
      <c r="M9" s="114"/>
      <c r="N9" s="138"/>
      <c r="R9" s="255"/>
      <c r="S9" s="256"/>
      <c r="T9" s="257"/>
      <c r="U9" s="142"/>
      <c r="V9" s="114"/>
      <c r="W9" s="143"/>
      <c r="X9" s="114"/>
      <c r="Y9" s="114"/>
      <c r="Z9" s="113"/>
      <c r="AA9" s="114"/>
      <c r="AB9" s="114"/>
    </row>
    <row r="10" spans="1:28" ht="14.25" customHeight="1">
      <c r="A10" s="137"/>
      <c r="B10" s="113"/>
      <c r="C10" s="114"/>
      <c r="D10" s="114"/>
      <c r="E10" s="114"/>
      <c r="F10" s="115"/>
      <c r="G10" s="114"/>
      <c r="H10" s="116"/>
      <c r="I10" s="114"/>
      <c r="J10" s="114"/>
      <c r="K10" s="114"/>
      <c r="L10" s="114"/>
      <c r="M10" s="114"/>
      <c r="N10" s="138"/>
      <c r="R10" s="255"/>
      <c r="S10" s="256"/>
      <c r="T10" s="257"/>
      <c r="U10" s="142"/>
      <c r="V10" s="114"/>
      <c r="W10" s="143"/>
      <c r="X10" s="114"/>
      <c r="Y10" s="114"/>
      <c r="Z10" s="113"/>
      <c r="AA10" s="114"/>
      <c r="AB10" s="114"/>
    </row>
    <row r="11" spans="1:29" ht="6.75" customHeight="1">
      <c r="A11" s="145"/>
      <c r="B11" s="146"/>
      <c r="C11" s="147"/>
      <c r="D11" s="147"/>
      <c r="E11" s="147"/>
      <c r="F11" s="148"/>
      <c r="G11" s="147"/>
      <c r="H11" s="149"/>
      <c r="I11" s="147"/>
      <c r="J11" s="147"/>
      <c r="K11" s="147"/>
      <c r="L11" s="147"/>
      <c r="M11" s="114"/>
      <c r="N11" s="138"/>
      <c r="O11" s="150"/>
      <c r="P11" s="151"/>
      <c r="Q11" s="152"/>
      <c r="R11" s="255"/>
      <c r="S11" s="256"/>
      <c r="T11" s="257"/>
      <c r="U11" s="142"/>
      <c r="V11" s="114"/>
      <c r="W11" s="143"/>
      <c r="X11" s="114"/>
      <c r="Y11" s="153"/>
      <c r="Z11" s="113"/>
      <c r="AA11" s="153"/>
      <c r="AB11" s="153"/>
      <c r="AC11" s="154"/>
    </row>
    <row r="12" spans="1:29" ht="14.25" customHeight="1">
      <c r="A12" s="155"/>
      <c r="B12" s="239" t="s">
        <v>221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M12" s="114"/>
      <c r="N12" s="138"/>
      <c r="O12" s="125" t="s">
        <v>3</v>
      </c>
      <c r="P12" s="125" t="s">
        <v>4</v>
      </c>
      <c r="Q12" s="156" t="s">
        <v>218</v>
      </c>
      <c r="R12" s="242" t="s">
        <v>5</v>
      </c>
      <c r="S12" s="243"/>
      <c r="T12" s="244"/>
      <c r="U12" s="142"/>
      <c r="V12" s="114"/>
      <c r="W12" s="143"/>
      <c r="X12" s="114"/>
      <c r="Y12" s="113"/>
      <c r="Z12" s="127" t="s">
        <v>50</v>
      </c>
      <c r="AA12" s="127" t="s">
        <v>46</v>
      </c>
      <c r="AB12" s="113"/>
      <c r="AC12" s="157"/>
    </row>
    <row r="13" spans="1:28" ht="14.25" customHeight="1">
      <c r="A13" s="128">
        <v>1</v>
      </c>
      <c r="B13" s="235" t="s">
        <v>222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  <c r="M13" s="114"/>
      <c r="N13" s="129">
        <v>1</v>
      </c>
      <c r="O13" s="158"/>
      <c r="P13" s="159"/>
      <c r="Q13" s="160" t="str">
        <f>IF(Q$19=AA$2,Z13,"")</f>
        <v/>
      </c>
      <c r="R13" s="134" t="str">
        <f aca="true" t="shared" si="3" ref="R13">IF(Q13="","",IF(ISBLANK(P13),"",(IF(O13=Z13,1,0)-P13)^2))</f>
        <v/>
      </c>
      <c r="S13" s="161"/>
      <c r="T13" s="135" t="str">
        <f>IF(Q$19=AA$2,IF(O13=Q13,"","X"),"")</f>
        <v/>
      </c>
      <c r="U13" s="142"/>
      <c r="V13" s="114"/>
      <c r="W13" s="143"/>
      <c r="X13" s="114"/>
      <c r="Y13" s="114"/>
      <c r="Z13" s="162" t="s">
        <v>40</v>
      </c>
      <c r="AA13" s="113">
        <f aca="true" t="shared" si="4" ref="AA13">IF(O13=Z13,1,0)</f>
        <v>0</v>
      </c>
      <c r="AB13" s="114"/>
    </row>
    <row r="14" spans="1:28" ht="15.75" thickBot="1">
      <c r="A14" s="113"/>
      <c r="B14" s="113"/>
      <c r="C14" s="114"/>
      <c r="D14" s="114"/>
      <c r="E14" s="114"/>
      <c r="F14" s="115"/>
      <c r="G14" s="114"/>
      <c r="H14" s="116"/>
      <c r="I14" s="114"/>
      <c r="J14" s="114"/>
      <c r="K14" s="114"/>
      <c r="L14" s="114"/>
      <c r="M14" s="114"/>
      <c r="N14" s="138"/>
      <c r="O14" s="163"/>
      <c r="P14" s="121"/>
      <c r="Q14" s="164"/>
      <c r="R14" s="165"/>
      <c r="S14" s="141"/>
      <c r="T14" s="119"/>
      <c r="U14" s="142"/>
      <c r="V14" s="114"/>
      <c r="W14" s="143"/>
      <c r="X14" s="114"/>
      <c r="Y14" s="114"/>
      <c r="Z14" s="144" t="s">
        <v>49</v>
      </c>
      <c r="AA14" s="114">
        <f>SUM(AA13:AA13)</f>
        <v>0</v>
      </c>
      <c r="AB14" s="114"/>
    </row>
    <row r="15" spans="1:28" ht="17.85" customHeight="1" hidden="1" thickBot="1">
      <c r="A15" s="113"/>
      <c r="B15" s="113"/>
      <c r="C15" s="114"/>
      <c r="D15" s="114"/>
      <c r="E15" s="114"/>
      <c r="F15" s="115"/>
      <c r="G15" s="114"/>
      <c r="H15" s="116"/>
      <c r="I15" s="114"/>
      <c r="J15" s="114"/>
      <c r="K15" s="114"/>
      <c r="L15" s="114"/>
      <c r="M15" s="114"/>
      <c r="N15" s="138"/>
      <c r="O15" s="237" t="s">
        <v>53</v>
      </c>
      <c r="P15" s="237"/>
      <c r="Q15" s="166"/>
      <c r="R15" s="167"/>
      <c r="S15" s="141"/>
      <c r="T15" s="119"/>
      <c r="U15" s="142"/>
      <c r="V15" s="114"/>
      <c r="W15" s="143"/>
      <c r="X15" s="114"/>
      <c r="Y15" s="114"/>
      <c r="Z15" s="144" t="s">
        <v>45</v>
      </c>
      <c r="AA15" s="114" t="str">
        <f>IF(COUNTA(O13:P13)&lt;2,"Incomplete",VLOOKUP(AA14,$AC$6:$AE$7,3,FALSE))</f>
        <v>Incomplete</v>
      </c>
      <c r="AB15" s="114"/>
    </row>
    <row r="16" spans="1:28" ht="17.85" customHeight="1" hidden="1" thickBot="1">
      <c r="A16" s="113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237" t="s">
        <v>71</v>
      </c>
      <c r="P16" s="237"/>
      <c r="Q16" s="168" t="str">
        <f>IF(AA1=FALSE,"",AA8)</f>
        <v>Incomplete</v>
      </c>
      <c r="R16" s="167"/>
      <c r="S16" s="141"/>
      <c r="T16" s="119"/>
      <c r="U16" s="142"/>
      <c r="V16" s="228"/>
      <c r="W16" s="228"/>
      <c r="X16" s="114"/>
      <c r="Y16" s="114"/>
      <c r="Z16" s="113"/>
      <c r="AA16" s="114"/>
      <c r="AB16" s="114"/>
    </row>
    <row r="17" spans="1:28" ht="14.25" customHeight="1" hidden="1" thickBot="1">
      <c r="A17" s="113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69"/>
      <c r="N17" s="117"/>
      <c r="O17" s="237" t="s">
        <v>72</v>
      </c>
      <c r="P17" s="237"/>
      <c r="Q17" s="168" t="str">
        <f>IF(AA1=FALSE,"",AA15)</f>
        <v>Incomplete</v>
      </c>
      <c r="R17" s="170" t="str">
        <f>_xlfn.IFERROR(AVERAGE(R13:R13),"")</f>
        <v/>
      </c>
      <c r="S17" s="141"/>
      <c r="T17" s="119"/>
      <c r="U17" s="142"/>
      <c r="V17" s="228"/>
      <c r="W17" s="228"/>
      <c r="X17" s="113"/>
      <c r="Y17" s="114"/>
      <c r="Z17" s="113"/>
      <c r="AA17" s="114"/>
      <c r="AB17" s="114"/>
    </row>
    <row r="18" spans="1:28" ht="14.25" customHeight="1" hidden="1" thickBot="1">
      <c r="A18" s="113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17"/>
      <c r="R18" s="115"/>
      <c r="S18" s="115"/>
      <c r="T18" s="119"/>
      <c r="U18" s="142"/>
      <c r="V18" s="228"/>
      <c r="W18" s="228"/>
      <c r="Y18" s="114"/>
      <c r="Z18" s="113"/>
      <c r="AA18" s="114"/>
      <c r="AB18" s="114"/>
    </row>
    <row r="19" spans="1:28" ht="14.25" customHeight="1" thickBot="1">
      <c r="A19" s="113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17"/>
      <c r="O19" s="237" t="s">
        <v>6</v>
      </c>
      <c r="P19" s="237"/>
      <c r="Q19" s="172"/>
      <c r="R19" s="115"/>
      <c r="S19" s="115"/>
      <c r="T19" s="119"/>
      <c r="U19" s="142"/>
      <c r="Y19" s="114"/>
      <c r="Z19" s="113"/>
      <c r="AA19" s="114"/>
      <c r="AB19" s="114"/>
    </row>
    <row r="20" spans="1:28" ht="14.25" customHeight="1" thickBot="1">
      <c r="A20" s="113"/>
      <c r="B20" s="113"/>
      <c r="C20" s="114"/>
      <c r="D20" s="114"/>
      <c r="E20" s="114"/>
      <c r="F20" s="115"/>
      <c r="G20" s="114"/>
      <c r="H20" s="116"/>
      <c r="I20" s="114"/>
      <c r="J20" s="114"/>
      <c r="K20" s="114"/>
      <c r="L20" s="114"/>
      <c r="M20" s="114"/>
      <c r="N20" s="117"/>
      <c r="O20" s="233" t="s">
        <v>73</v>
      </c>
      <c r="P20" s="233"/>
      <c r="Q20" s="230" t="str">
        <f>IF(AA1=FALSE,"",IF(Q19&lt;&gt;AA2,"",SUM(AA6:AA6)&amp;" of 1"))</f>
        <v/>
      </c>
      <c r="R20" s="173"/>
      <c r="S20" s="174"/>
      <c r="T20" s="119"/>
      <c r="U20" s="142"/>
      <c r="AA20" s="114"/>
      <c r="AB20" s="114"/>
    </row>
    <row r="21" spans="1:28" ht="14.25" customHeight="1" thickBot="1">
      <c r="A21" s="113"/>
      <c r="B21" s="113"/>
      <c r="C21" s="114"/>
      <c r="D21" s="114"/>
      <c r="E21" s="114"/>
      <c r="F21" s="115"/>
      <c r="G21" s="114"/>
      <c r="H21" s="116"/>
      <c r="I21" s="114"/>
      <c r="J21" s="114"/>
      <c r="K21" s="114"/>
      <c r="L21" s="114"/>
      <c r="M21" s="114"/>
      <c r="N21" s="117"/>
      <c r="O21" s="233" t="s">
        <v>260</v>
      </c>
      <c r="P21" s="233"/>
      <c r="Q21" s="171">
        <f>IF(AA1=TRUE,SUM(P13:P13),"")</f>
        <v>0</v>
      </c>
      <c r="R21" s="229"/>
      <c r="S21" s="174"/>
      <c r="T21" s="119"/>
      <c r="U21" s="142"/>
      <c r="AA21" s="114"/>
      <c r="AB21" s="114"/>
    </row>
    <row r="22" spans="1:28" ht="12.75" customHeight="1" thickBot="1">
      <c r="A22" s="113"/>
      <c r="B22" s="113"/>
      <c r="C22" s="114"/>
      <c r="D22" s="114"/>
      <c r="E22" s="114"/>
      <c r="F22" s="115"/>
      <c r="G22" s="114"/>
      <c r="H22" s="116"/>
      <c r="I22" s="114"/>
      <c r="J22" s="114"/>
      <c r="K22" s="114"/>
      <c r="L22" s="114"/>
      <c r="M22" s="114"/>
      <c r="N22" s="117"/>
      <c r="O22" s="233" t="s">
        <v>74</v>
      </c>
      <c r="P22" s="233"/>
      <c r="Q22" s="230" t="str">
        <f>IF(AA1=FALSE,"",IF(Q19&lt;&gt;AA2,"",SUM(AA13:AA13)))</f>
        <v/>
      </c>
      <c r="R22" s="115"/>
      <c r="S22" s="115"/>
      <c r="T22" s="119"/>
      <c r="U22" s="142"/>
      <c r="V22" s="114"/>
      <c r="W22" s="143"/>
      <c r="X22" s="114"/>
      <c r="Y22" s="114"/>
      <c r="Z22" s="114"/>
      <c r="AA22" s="114"/>
      <c r="AB22" s="114"/>
    </row>
    <row r="23" spans="1:28" ht="12.75" customHeight="1" thickBot="1">
      <c r="A23" s="113"/>
      <c r="B23" s="113"/>
      <c r="C23" s="114"/>
      <c r="D23" s="114"/>
      <c r="E23" s="114"/>
      <c r="F23" s="115"/>
      <c r="G23" s="114"/>
      <c r="H23" s="116"/>
      <c r="I23" s="114"/>
      <c r="J23" s="114"/>
      <c r="K23" s="114"/>
      <c r="L23" s="114"/>
      <c r="M23" s="114"/>
      <c r="N23" s="117"/>
      <c r="R23" s="115"/>
      <c r="S23" s="115"/>
      <c r="T23" s="119"/>
      <c r="U23" s="142"/>
      <c r="V23" s="114"/>
      <c r="W23" s="143"/>
      <c r="X23" s="114"/>
      <c r="Y23" s="114"/>
      <c r="Z23" s="114"/>
      <c r="AA23" s="114"/>
      <c r="AB23" s="114"/>
    </row>
    <row r="24" spans="1:28" ht="14.25" customHeight="1" thickBot="1">
      <c r="A24" s="113"/>
      <c r="B24" s="113"/>
      <c r="C24" s="114"/>
      <c r="D24" s="114"/>
      <c r="E24" s="114"/>
      <c r="F24" s="115"/>
      <c r="G24" s="114"/>
      <c r="H24" s="116"/>
      <c r="I24" s="114"/>
      <c r="J24" s="114"/>
      <c r="K24" s="114"/>
      <c r="L24" s="114"/>
      <c r="M24" s="114"/>
      <c r="N24" s="175"/>
      <c r="O24" s="234" t="s">
        <v>75</v>
      </c>
      <c r="P24" s="234"/>
      <c r="Q24" s="176" t="str">
        <f>IF(AA1=FALSE,"",IF(_xlfn.IFERROR(SUM(R6:R6)/10,"")=0,"",SUM(R6:R6)/10))</f>
        <v/>
      </c>
      <c r="R24" s="142"/>
      <c r="S24" s="142"/>
      <c r="T24" s="177"/>
      <c r="U24" s="142"/>
      <c r="V24" s="114"/>
      <c r="W24" s="143"/>
      <c r="X24" s="114"/>
      <c r="Y24" s="114"/>
      <c r="AA24" s="114"/>
      <c r="AB24" s="114"/>
    </row>
    <row r="25" spans="1:28" ht="14.25" customHeight="1" thickBot="1">
      <c r="A25" s="113"/>
      <c r="B25" s="113"/>
      <c r="C25" s="114"/>
      <c r="D25" s="114"/>
      <c r="E25" s="114"/>
      <c r="F25" s="115"/>
      <c r="G25" s="114"/>
      <c r="H25" s="116"/>
      <c r="I25" s="114"/>
      <c r="J25" s="114"/>
      <c r="K25" s="114"/>
      <c r="L25" s="114"/>
      <c r="M25" s="114"/>
      <c r="N25" s="175"/>
      <c r="O25" s="233" t="s">
        <v>43</v>
      </c>
      <c r="P25" s="233"/>
      <c r="Q25" s="178" t="str">
        <f>_xlfn.IFERROR(IF(Q13="","",MAX((Q22-Q21)/1,0.1*(1-Q21))),"")</f>
        <v/>
      </c>
      <c r="R25" s="142"/>
      <c r="S25" s="142"/>
      <c r="T25" s="177"/>
      <c r="U25" s="142"/>
      <c r="V25" s="114"/>
      <c r="W25" s="143"/>
      <c r="X25" s="114"/>
      <c r="Y25" s="114"/>
      <c r="AA25" s="114"/>
      <c r="AB25" s="114"/>
    </row>
    <row r="26" spans="1:28" ht="14.25" customHeight="1" thickBot="1">
      <c r="A26" s="113"/>
      <c r="B26" s="113"/>
      <c r="C26" s="114"/>
      <c r="D26" s="114"/>
      <c r="E26" s="114"/>
      <c r="F26" s="115"/>
      <c r="G26" s="114"/>
      <c r="H26" s="116"/>
      <c r="I26" s="114"/>
      <c r="J26" s="114"/>
      <c r="K26" s="114"/>
      <c r="L26" s="114"/>
      <c r="M26" s="114"/>
      <c r="N26" s="179"/>
      <c r="O26" s="180"/>
      <c r="P26" s="180"/>
      <c r="Q26" s="180"/>
      <c r="R26" s="181"/>
      <c r="S26" s="181"/>
      <c r="T26" s="182"/>
      <c r="U26" s="142"/>
      <c r="V26" s="114"/>
      <c r="W26" s="143"/>
      <c r="X26" s="114"/>
      <c r="Y26" s="114"/>
      <c r="AA26" s="114"/>
      <c r="AB26" s="114"/>
    </row>
    <row r="27" spans="1:28" ht="14.25" customHeight="1">
      <c r="A27" s="113"/>
      <c r="B27" s="113"/>
      <c r="C27" s="114"/>
      <c r="D27" s="114"/>
      <c r="E27" s="114"/>
      <c r="F27" s="115"/>
      <c r="G27" s="114"/>
      <c r="H27" s="116"/>
      <c r="I27" s="114"/>
      <c r="J27" s="114"/>
      <c r="K27" s="114"/>
      <c r="L27" s="114"/>
      <c r="M27" s="114"/>
      <c r="N27" s="114"/>
      <c r="O27" s="114"/>
      <c r="P27" s="183"/>
      <c r="Q27" s="142"/>
      <c r="R27" s="142"/>
      <c r="S27" s="142"/>
      <c r="T27" s="142"/>
      <c r="U27" s="142"/>
      <c r="V27" s="114"/>
      <c r="W27" s="143"/>
      <c r="X27" s="114"/>
      <c r="Y27" s="114"/>
      <c r="AA27" s="114"/>
      <c r="AB27" s="114"/>
    </row>
    <row r="28" spans="1:28" ht="14.25" customHeight="1">
      <c r="A28" s="113"/>
      <c r="B28" s="113"/>
      <c r="C28" s="114"/>
      <c r="D28" s="114"/>
      <c r="E28" s="114"/>
      <c r="F28" s="115"/>
      <c r="G28" s="114"/>
      <c r="H28" s="116"/>
      <c r="I28" s="114"/>
      <c r="J28" s="114"/>
      <c r="K28" s="114"/>
      <c r="L28" s="114"/>
      <c r="M28" s="114"/>
      <c r="N28" s="114"/>
      <c r="O28" s="114"/>
      <c r="P28" s="183"/>
      <c r="Q28" s="142"/>
      <c r="R28" s="142"/>
      <c r="S28" s="142"/>
      <c r="T28" s="142"/>
      <c r="U28" s="142"/>
      <c r="V28" s="114"/>
      <c r="W28" s="143"/>
      <c r="X28" s="114"/>
      <c r="Y28" s="114"/>
      <c r="AA28" s="114"/>
      <c r="AB28" s="114"/>
    </row>
    <row r="29" spans="1:28" ht="14.25" customHeight="1">
      <c r="A29" s="113"/>
      <c r="B29" s="113"/>
      <c r="C29" s="114"/>
      <c r="D29" s="114"/>
      <c r="E29" s="114"/>
      <c r="F29" s="115"/>
      <c r="G29" s="114"/>
      <c r="H29" s="116"/>
      <c r="I29" s="114"/>
      <c r="J29" s="114"/>
      <c r="K29" s="114"/>
      <c r="L29" s="114"/>
      <c r="M29" s="114"/>
      <c r="N29" s="114"/>
      <c r="O29" s="114"/>
      <c r="P29" s="183"/>
      <c r="Q29" s="142"/>
      <c r="R29" s="142"/>
      <c r="S29" s="142"/>
      <c r="T29" s="142"/>
      <c r="U29" s="142"/>
      <c r="V29" s="114"/>
      <c r="W29" s="143"/>
      <c r="X29" s="114"/>
      <c r="Y29" s="114"/>
      <c r="AA29" s="114"/>
      <c r="AB29" s="114"/>
    </row>
    <row r="30" spans="1:28" ht="14.25" customHeight="1">
      <c r="A30" s="113"/>
      <c r="B30" s="113"/>
      <c r="C30" s="114"/>
      <c r="D30" s="114"/>
      <c r="E30" s="114"/>
      <c r="F30" s="115"/>
      <c r="G30" s="114"/>
      <c r="H30" s="116"/>
      <c r="I30" s="114"/>
      <c r="J30" s="114"/>
      <c r="K30" s="114"/>
      <c r="L30" s="114"/>
      <c r="M30" s="114"/>
      <c r="N30" s="114"/>
      <c r="O30" s="114"/>
      <c r="P30" s="183"/>
      <c r="Q30" s="142"/>
      <c r="R30" s="142"/>
      <c r="S30" s="142"/>
      <c r="T30" s="142"/>
      <c r="U30" s="142"/>
      <c r="V30" s="114"/>
      <c r="W30" s="143"/>
      <c r="X30" s="114"/>
      <c r="Y30" s="114"/>
      <c r="AA30" s="114"/>
      <c r="AB30" s="114"/>
    </row>
    <row r="31" spans="1:28" ht="14.25" customHeight="1">
      <c r="A31" s="113"/>
      <c r="B31" s="113"/>
      <c r="C31" s="114"/>
      <c r="D31" s="114"/>
      <c r="E31" s="114"/>
      <c r="F31" s="115"/>
      <c r="G31" s="114"/>
      <c r="H31" s="116"/>
      <c r="I31" s="114"/>
      <c r="J31" s="114"/>
      <c r="K31" s="114"/>
      <c r="L31" s="114"/>
      <c r="M31" s="114"/>
      <c r="N31" s="114"/>
      <c r="O31" s="114"/>
      <c r="P31" s="183"/>
      <c r="Q31" s="142"/>
      <c r="R31" s="142"/>
      <c r="S31" s="142"/>
      <c r="T31" s="142"/>
      <c r="U31" s="142"/>
      <c r="V31" s="114"/>
      <c r="W31" s="143"/>
      <c r="X31" s="114"/>
      <c r="Y31" s="114"/>
      <c r="AA31" s="114"/>
      <c r="AB31" s="114"/>
    </row>
    <row r="32" spans="1:28" ht="14.25" customHeigh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14"/>
      <c r="O32" s="114"/>
      <c r="P32" s="183"/>
      <c r="Q32" s="142"/>
      <c r="R32" s="142"/>
      <c r="S32" s="142"/>
      <c r="T32" s="142"/>
      <c r="U32" s="142"/>
      <c r="V32" s="114"/>
      <c r="W32" s="143"/>
      <c r="X32" s="114"/>
      <c r="Y32" s="114"/>
      <c r="AA32" s="114"/>
      <c r="AB32" s="114"/>
    </row>
    <row r="33" spans="1:28" ht="14.25" customHeigh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14"/>
      <c r="O33" s="114"/>
      <c r="P33" s="183"/>
      <c r="Q33" s="142"/>
      <c r="R33" s="142"/>
      <c r="S33" s="142"/>
      <c r="T33" s="142"/>
      <c r="U33" s="142"/>
      <c r="V33" s="114"/>
      <c r="W33" s="143"/>
      <c r="X33" s="114"/>
      <c r="Y33" s="114"/>
      <c r="AA33" s="114"/>
      <c r="AB33" s="114"/>
    </row>
    <row r="34" spans="1:28" ht="14.25" customHeigh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14"/>
      <c r="O34" s="114"/>
      <c r="P34" s="183"/>
      <c r="Q34" s="142"/>
      <c r="R34" s="142"/>
      <c r="S34" s="142"/>
      <c r="T34" s="142"/>
      <c r="U34" s="142"/>
      <c r="V34" s="114"/>
      <c r="W34" s="143"/>
      <c r="X34" s="114"/>
      <c r="Y34" s="114"/>
      <c r="Z34" s="113"/>
      <c r="AA34" s="114"/>
      <c r="AB34" s="114"/>
    </row>
    <row r="35" spans="1:28" ht="14.25" customHeigh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14"/>
      <c r="N35" s="114"/>
      <c r="O35" s="114"/>
      <c r="P35" s="183"/>
      <c r="Q35" s="142"/>
      <c r="R35" s="142"/>
      <c r="S35" s="142"/>
      <c r="T35" s="142"/>
      <c r="U35" s="142"/>
      <c r="V35" s="114"/>
      <c r="W35" s="143"/>
      <c r="X35" s="114"/>
      <c r="Y35" s="114"/>
      <c r="Z35" s="113"/>
      <c r="AA35" s="114"/>
      <c r="AB35" s="114"/>
    </row>
    <row r="36" spans="1:28" ht="14.25" customHeigh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4"/>
      <c r="O36" s="114"/>
      <c r="P36" s="183"/>
      <c r="Q36" s="142"/>
      <c r="R36" s="142"/>
      <c r="S36" s="142"/>
      <c r="T36" s="142"/>
      <c r="U36" s="142"/>
      <c r="V36" s="114"/>
      <c r="W36" s="143"/>
      <c r="X36" s="114"/>
      <c r="Y36" s="114"/>
      <c r="AA36" s="114"/>
      <c r="AB36" s="114"/>
    </row>
    <row r="37" spans="1:28" ht="14.25" customHeigh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4"/>
      <c r="O37" s="114"/>
      <c r="P37" s="183"/>
      <c r="Q37" s="142"/>
      <c r="R37" s="142"/>
      <c r="S37" s="142"/>
      <c r="T37" s="142"/>
      <c r="U37" s="142"/>
      <c r="V37" s="114"/>
      <c r="W37" s="143"/>
      <c r="X37" s="114"/>
      <c r="Y37" s="114"/>
      <c r="AA37" s="114"/>
      <c r="AB37" s="114"/>
    </row>
    <row r="38" spans="1:28" ht="14.25" customHeigh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4"/>
      <c r="O38" s="114"/>
      <c r="P38" s="183"/>
      <c r="Q38" s="142"/>
      <c r="R38" s="142"/>
      <c r="S38" s="142"/>
      <c r="T38" s="142"/>
      <c r="U38" s="142"/>
      <c r="V38" s="114"/>
      <c r="W38" s="143"/>
      <c r="X38" s="114"/>
      <c r="Y38" s="114"/>
      <c r="AA38" s="114"/>
      <c r="AB38" s="114"/>
    </row>
    <row r="39" spans="1:28" ht="14.25" customHeigh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4"/>
      <c r="O39" s="114"/>
      <c r="P39" s="183"/>
      <c r="Q39" s="142"/>
      <c r="R39" s="142"/>
      <c r="S39" s="142"/>
      <c r="T39" s="142"/>
      <c r="U39" s="142"/>
      <c r="V39" s="114"/>
      <c r="W39" s="143"/>
      <c r="X39" s="114"/>
      <c r="Y39" s="114"/>
      <c r="AA39" s="114"/>
      <c r="AB39" s="114"/>
    </row>
    <row r="40" spans="1:28" ht="14.25" customHeigh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4"/>
      <c r="O40" s="114"/>
      <c r="P40" s="183"/>
      <c r="Q40" s="142"/>
      <c r="R40" s="142"/>
      <c r="S40" s="142"/>
      <c r="T40" s="142"/>
      <c r="U40" s="142"/>
      <c r="V40" s="114"/>
      <c r="W40" s="143"/>
      <c r="X40" s="114"/>
      <c r="Y40" s="114"/>
      <c r="AA40" s="114"/>
      <c r="AB40" s="114"/>
    </row>
    <row r="41" spans="1:28" ht="14.25" customHeigh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4"/>
      <c r="O41" s="114"/>
      <c r="P41" s="183"/>
      <c r="Q41" s="142"/>
      <c r="R41" s="142"/>
      <c r="S41" s="142"/>
      <c r="T41" s="142"/>
      <c r="U41" s="142"/>
      <c r="V41" s="114"/>
      <c r="W41" s="143"/>
      <c r="X41" s="114"/>
      <c r="Y41" s="114"/>
      <c r="AA41" s="114"/>
      <c r="AB41" s="114"/>
    </row>
    <row r="42" spans="1:28" ht="14.25" customHeigh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14"/>
      <c r="O42" s="114"/>
      <c r="P42" s="183"/>
      <c r="Q42" s="142"/>
      <c r="R42" s="142"/>
      <c r="S42" s="142"/>
      <c r="T42" s="142"/>
      <c r="U42" s="142"/>
      <c r="V42" s="114"/>
      <c r="W42" s="143"/>
      <c r="X42" s="114"/>
      <c r="Y42" s="114"/>
      <c r="AA42" s="114"/>
      <c r="AB42" s="114"/>
    </row>
    <row r="43" spans="1:28" ht="14.25" customHeigh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14"/>
      <c r="O43" s="114"/>
      <c r="P43" s="183"/>
      <c r="Q43" s="142"/>
      <c r="R43" s="142"/>
      <c r="S43" s="142"/>
      <c r="T43" s="142"/>
      <c r="U43" s="142"/>
      <c r="V43" s="114"/>
      <c r="W43" s="143"/>
      <c r="X43" s="114"/>
      <c r="Y43" s="114"/>
      <c r="AA43" s="114"/>
      <c r="AB43" s="114"/>
    </row>
    <row r="44" spans="1:28" ht="14.25" customHeigh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14"/>
      <c r="O44" s="114"/>
      <c r="P44" s="183"/>
      <c r="Q44" s="142"/>
      <c r="R44" s="142"/>
      <c r="S44" s="142"/>
      <c r="T44" s="14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Z46" s="113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Z47" s="113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Z48" s="113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Z49" s="113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Z50" s="113"/>
      <c r="AA50" s="114"/>
      <c r="AB50" s="114"/>
    </row>
    <row r="51" spans="16:28" ht="15">
      <c r="P51" s="186"/>
      <c r="Q51" s="187"/>
      <c r="R51" s="187"/>
      <c r="S51" s="187"/>
      <c r="T51" s="187"/>
      <c r="U51" s="142"/>
      <c r="V51" s="114"/>
      <c r="W51" s="143"/>
      <c r="X51" s="114"/>
      <c r="Y51" s="114"/>
      <c r="Z51" s="113"/>
      <c r="AA51" s="114"/>
      <c r="AB51" s="114"/>
    </row>
    <row r="52" spans="16:28" ht="15">
      <c r="P52" s="186"/>
      <c r="Q52" s="187"/>
      <c r="R52" s="187"/>
      <c r="S52" s="187"/>
      <c r="T52" s="187"/>
      <c r="U52" s="142"/>
      <c r="V52" s="114"/>
      <c r="W52" s="143"/>
      <c r="X52" s="114"/>
      <c r="Y52" s="114"/>
      <c r="Z52" s="113"/>
      <c r="AA52" s="114"/>
      <c r="AB52" s="114"/>
    </row>
    <row r="53" spans="16:28" ht="15">
      <c r="P53" s="186"/>
      <c r="Q53" s="187"/>
      <c r="R53" s="187"/>
      <c r="S53" s="187"/>
      <c r="T53" s="187"/>
      <c r="U53" s="142"/>
      <c r="V53" s="114"/>
      <c r="W53" s="143"/>
      <c r="X53" s="114"/>
      <c r="Y53" s="114"/>
      <c r="Z53" s="113"/>
      <c r="AA53" s="114"/>
      <c r="AB53" s="114"/>
    </row>
    <row r="54" spans="16:28" ht="15">
      <c r="P54" s="186"/>
      <c r="Q54" s="187"/>
      <c r="R54" s="187"/>
      <c r="S54" s="187"/>
      <c r="T54" s="187"/>
      <c r="U54" s="142"/>
      <c r="V54" s="114"/>
      <c r="W54" s="143"/>
      <c r="X54" s="114"/>
      <c r="Y54" s="114"/>
      <c r="Z54" s="113"/>
      <c r="AA54" s="114"/>
      <c r="AB54" s="114"/>
    </row>
    <row r="55" spans="16:28" ht="15">
      <c r="P55" s="186"/>
      <c r="Q55" s="187"/>
      <c r="R55" s="187"/>
      <c r="S55" s="187"/>
      <c r="T55" s="187"/>
      <c r="U55" s="142"/>
      <c r="V55" s="114"/>
      <c r="W55" s="143"/>
      <c r="X55" s="114"/>
      <c r="Y55" s="114"/>
      <c r="Z55" s="113"/>
      <c r="AA55" s="114"/>
      <c r="AB55" s="114"/>
    </row>
    <row r="56" spans="16:28" ht="15">
      <c r="P56" s="186"/>
      <c r="Q56" s="187"/>
      <c r="R56" s="187"/>
      <c r="S56" s="187"/>
      <c r="T56" s="187"/>
      <c r="U56" s="142"/>
      <c r="V56" s="114"/>
      <c r="W56" s="143"/>
      <c r="X56" s="114"/>
      <c r="Y56" s="114"/>
      <c r="Z56" s="113"/>
      <c r="AA56" s="114"/>
      <c r="AB56" s="114"/>
    </row>
    <row r="57" spans="16:28" ht="15">
      <c r="P57" s="186"/>
      <c r="Q57" s="187"/>
      <c r="R57" s="187"/>
      <c r="S57" s="187"/>
      <c r="T57" s="187"/>
      <c r="U57" s="142"/>
      <c r="V57" s="114"/>
      <c r="W57" s="143"/>
      <c r="X57" s="114"/>
      <c r="Y57" s="114"/>
      <c r="Z57" s="113"/>
      <c r="AA57" s="114"/>
      <c r="AB57" s="114"/>
    </row>
    <row r="58" spans="16:28" ht="15">
      <c r="P58" s="186"/>
      <c r="Q58" s="187"/>
      <c r="R58" s="187"/>
      <c r="S58" s="187"/>
      <c r="T58" s="187"/>
      <c r="U58" s="142"/>
      <c r="V58" s="114"/>
      <c r="W58" s="143"/>
      <c r="X58" s="114"/>
      <c r="Y58" s="114"/>
      <c r="Z58" s="113"/>
      <c r="AA58" s="114"/>
      <c r="AB58" s="114"/>
    </row>
    <row r="59" spans="16:28" ht="15">
      <c r="P59" s="186"/>
      <c r="Q59" s="187"/>
      <c r="R59" s="187"/>
      <c r="S59" s="187"/>
      <c r="T59" s="187"/>
      <c r="U59" s="142"/>
      <c r="V59" s="114"/>
      <c r="W59" s="143"/>
      <c r="X59" s="114"/>
      <c r="Y59" s="114"/>
      <c r="Z59" s="113"/>
      <c r="AA59" s="114"/>
      <c r="AB59" s="114"/>
    </row>
    <row r="60" spans="16:28" ht="15">
      <c r="P60" s="186"/>
      <c r="Q60" s="187"/>
      <c r="R60" s="187"/>
      <c r="S60" s="187"/>
      <c r="T60" s="187"/>
      <c r="U60" s="142"/>
      <c r="V60" s="114"/>
      <c r="W60" s="143"/>
      <c r="X60" s="114"/>
      <c r="Y60" s="114"/>
      <c r="Z60" s="113"/>
      <c r="AA60" s="114"/>
      <c r="AB60" s="114"/>
    </row>
    <row r="61" spans="16:28" ht="15">
      <c r="P61" s="186"/>
      <c r="Q61" s="187"/>
      <c r="R61" s="187"/>
      <c r="S61" s="187"/>
      <c r="T61" s="187"/>
      <c r="U61" s="142"/>
      <c r="V61" s="114"/>
      <c r="W61" s="143"/>
      <c r="X61" s="114"/>
      <c r="Y61" s="114"/>
      <c r="Z61" s="113"/>
      <c r="AA61" s="114"/>
      <c r="AB61" s="114"/>
    </row>
    <row r="62" spans="16:28" ht="15">
      <c r="P62" s="186"/>
      <c r="Q62" s="187"/>
      <c r="R62" s="187"/>
      <c r="S62" s="187"/>
      <c r="T62" s="187"/>
      <c r="U62" s="142"/>
      <c r="V62" s="114"/>
      <c r="W62" s="143"/>
      <c r="X62" s="114"/>
      <c r="Y62" s="114"/>
      <c r="Z62" s="113"/>
      <c r="AA62" s="114"/>
      <c r="AB62" s="114"/>
    </row>
    <row r="63" spans="16:28" ht="15">
      <c r="P63" s="186"/>
      <c r="Q63" s="187"/>
      <c r="R63" s="187"/>
      <c r="S63" s="187"/>
      <c r="T63" s="187"/>
      <c r="U63" s="142"/>
      <c r="V63" s="114"/>
      <c r="W63" s="143"/>
      <c r="X63" s="114"/>
      <c r="Y63" s="114"/>
      <c r="Z63" s="113"/>
      <c r="AA63" s="114"/>
      <c r="AB63" s="114"/>
    </row>
    <row r="64" spans="16:28" ht="15">
      <c r="P64" s="186"/>
      <c r="Q64" s="187"/>
      <c r="R64" s="187"/>
      <c r="S64" s="187"/>
      <c r="T64" s="187"/>
      <c r="U64" s="142"/>
      <c r="V64" s="114"/>
      <c r="W64" s="143"/>
      <c r="X64" s="114"/>
      <c r="Y64" s="114"/>
      <c r="Z64" s="113"/>
      <c r="AA64" s="114"/>
      <c r="AB64" s="114"/>
    </row>
    <row r="65" spans="16:28" ht="15">
      <c r="P65" s="186"/>
      <c r="Q65" s="187"/>
      <c r="R65" s="187"/>
      <c r="S65" s="187"/>
      <c r="T65" s="187"/>
      <c r="U65" s="142"/>
      <c r="V65" s="114"/>
      <c r="W65" s="143"/>
      <c r="X65" s="114"/>
      <c r="Y65" s="114"/>
      <c r="Z65" s="113"/>
      <c r="AA65" s="114"/>
      <c r="AB65" s="114"/>
    </row>
    <row r="66" spans="16:28" ht="15">
      <c r="P66" s="186"/>
      <c r="Q66" s="187"/>
      <c r="R66" s="187"/>
      <c r="S66" s="187"/>
      <c r="T66" s="187"/>
      <c r="U66" s="142"/>
      <c r="V66" s="114"/>
      <c r="W66" s="143"/>
      <c r="X66" s="114"/>
      <c r="Y66" s="114"/>
      <c r="Z66" s="113"/>
      <c r="AA66" s="114"/>
      <c r="AB66" s="114"/>
    </row>
    <row r="67" spans="16:28" ht="15">
      <c r="P67" s="186"/>
      <c r="Q67" s="187"/>
      <c r="R67" s="187"/>
      <c r="S67" s="187"/>
      <c r="T67" s="187"/>
      <c r="U67" s="142"/>
      <c r="V67" s="114"/>
      <c r="W67" s="143"/>
      <c r="X67" s="114"/>
      <c r="Y67" s="114"/>
      <c r="Z67" s="113"/>
      <c r="AA67" s="114"/>
      <c r="AB67" s="114"/>
    </row>
    <row r="68" spans="16:28" ht="15">
      <c r="P68" s="186"/>
      <c r="Q68" s="187"/>
      <c r="R68" s="187"/>
      <c r="S68" s="187"/>
      <c r="T68" s="187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6" ht="15">
      <c r="P162" s="186"/>
      <c r="Q162" s="187"/>
      <c r="R162" s="187"/>
      <c r="S162" s="187"/>
      <c r="T162" s="187"/>
      <c r="U162" s="187"/>
      <c r="W162" s="188"/>
      <c r="Z162" s="124"/>
    </row>
    <row r="163" spans="16:26" ht="15">
      <c r="P163" s="186"/>
      <c r="Q163" s="187"/>
      <c r="R163" s="187"/>
      <c r="S163" s="187"/>
      <c r="T163" s="187"/>
      <c r="U163" s="187"/>
      <c r="W163" s="188"/>
      <c r="Z163" s="124"/>
    </row>
    <row r="164" spans="16:26" ht="15">
      <c r="P164" s="186"/>
      <c r="Q164" s="187"/>
      <c r="R164" s="187"/>
      <c r="S164" s="187"/>
      <c r="T164" s="187"/>
      <c r="U164" s="187"/>
      <c r="W164" s="188"/>
      <c r="Z164" s="124"/>
    </row>
    <row r="165" spans="16:26" ht="15">
      <c r="P165" s="186"/>
      <c r="Q165" s="187"/>
      <c r="R165" s="187"/>
      <c r="S165" s="187"/>
      <c r="T165" s="187"/>
      <c r="U165" s="187"/>
      <c r="W165" s="188"/>
      <c r="Z165" s="124"/>
    </row>
    <row r="166" spans="16:26" ht="15">
      <c r="P166" s="186"/>
      <c r="Q166" s="187"/>
      <c r="R166" s="187"/>
      <c r="S166" s="187"/>
      <c r="T166" s="187"/>
      <c r="U166" s="187"/>
      <c r="W166" s="188"/>
      <c r="Z166" s="124"/>
    </row>
    <row r="167" spans="16:26" ht="15">
      <c r="P167" s="186"/>
      <c r="Q167" s="187"/>
      <c r="R167" s="187"/>
      <c r="S167" s="187"/>
      <c r="T167" s="187"/>
      <c r="U167" s="187"/>
      <c r="W167" s="188"/>
      <c r="Z167" s="124"/>
    </row>
    <row r="168" spans="16:26" ht="15">
      <c r="P168" s="186"/>
      <c r="Q168" s="187"/>
      <c r="R168" s="187"/>
      <c r="S168" s="187"/>
      <c r="T168" s="187"/>
      <c r="U168" s="187"/>
      <c r="W168" s="188"/>
      <c r="Z168" s="124"/>
    </row>
    <row r="169" spans="16:26" ht="15">
      <c r="P169" s="186"/>
      <c r="Q169" s="187"/>
      <c r="R169" s="187"/>
      <c r="S169" s="187"/>
      <c r="T169" s="187"/>
      <c r="U169" s="187"/>
      <c r="W169" s="188"/>
      <c r="Z169" s="124"/>
    </row>
    <row r="170" spans="16:26" ht="15">
      <c r="P170" s="186"/>
      <c r="Q170" s="187"/>
      <c r="R170" s="187"/>
      <c r="S170" s="187"/>
      <c r="T170" s="187"/>
      <c r="U170" s="187"/>
      <c r="W170" s="188"/>
      <c r="Z170" s="124"/>
    </row>
    <row r="171" spans="16:26" ht="15">
      <c r="P171" s="186"/>
      <c r="Q171" s="187"/>
      <c r="R171" s="187"/>
      <c r="S171" s="187"/>
      <c r="T171" s="187"/>
      <c r="U171" s="187"/>
      <c r="W171" s="188"/>
      <c r="Z171" s="124"/>
    </row>
    <row r="172" spans="16:26" ht="15">
      <c r="P172" s="186"/>
      <c r="Q172" s="187"/>
      <c r="R172" s="187"/>
      <c r="S172" s="187"/>
      <c r="T172" s="187"/>
      <c r="U172" s="187"/>
      <c r="W172" s="188"/>
      <c r="Z172" s="124"/>
    </row>
    <row r="173" spans="16:26" ht="15">
      <c r="P173" s="186"/>
      <c r="Q173" s="187"/>
      <c r="R173" s="187"/>
      <c r="S173" s="187"/>
      <c r="T173" s="187"/>
      <c r="U173" s="187"/>
      <c r="W173" s="188"/>
      <c r="Z173" s="124"/>
    </row>
    <row r="174" spans="16:26" ht="15">
      <c r="P174" s="186"/>
      <c r="Q174" s="187"/>
      <c r="R174" s="187"/>
      <c r="S174" s="187"/>
      <c r="T174" s="187"/>
      <c r="U174" s="187"/>
      <c r="W174" s="188"/>
      <c r="Z174" s="124"/>
    </row>
    <row r="175" spans="16:26" ht="15">
      <c r="P175" s="186"/>
      <c r="Q175" s="187"/>
      <c r="R175" s="187"/>
      <c r="S175" s="187"/>
      <c r="T175" s="187"/>
      <c r="U175" s="187"/>
      <c r="W175" s="188"/>
      <c r="Z175" s="124"/>
    </row>
    <row r="176" spans="16:26" ht="15">
      <c r="P176" s="186"/>
      <c r="Q176" s="187"/>
      <c r="R176" s="187"/>
      <c r="S176" s="187"/>
      <c r="T176" s="187"/>
      <c r="U176" s="187"/>
      <c r="W176" s="188"/>
      <c r="Z176" s="124"/>
    </row>
    <row r="177" spans="16:26" ht="15">
      <c r="P177" s="186"/>
      <c r="Q177" s="187"/>
      <c r="R177" s="187"/>
      <c r="S177" s="187"/>
      <c r="T177" s="187"/>
      <c r="U177" s="187"/>
      <c r="W177" s="188"/>
      <c r="Z177" s="124"/>
    </row>
    <row r="178" spans="16:26" ht="15">
      <c r="P178" s="186"/>
      <c r="Q178" s="187"/>
      <c r="R178" s="187"/>
      <c r="S178" s="187"/>
      <c r="T178" s="187"/>
      <c r="U178" s="187"/>
      <c r="W178" s="188"/>
      <c r="Z178" s="124"/>
    </row>
    <row r="179" spans="16:26" ht="15">
      <c r="P179" s="186"/>
      <c r="Q179" s="187"/>
      <c r="R179" s="187"/>
      <c r="S179" s="187"/>
      <c r="T179" s="187"/>
      <c r="U179" s="187"/>
      <c r="W179" s="188"/>
      <c r="Z179" s="12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</sheetData>
  <sheetProtection sheet="1" selectLockedCells="1"/>
  <mergeCells count="23">
    <mergeCell ref="AC4:AE4"/>
    <mergeCell ref="B5:L5"/>
    <mergeCell ref="B12:L12"/>
    <mergeCell ref="R12:T12"/>
    <mergeCell ref="O1:R2"/>
    <mergeCell ref="O4:P4"/>
    <mergeCell ref="R4:R5"/>
    <mergeCell ref="S4:S5"/>
    <mergeCell ref="B6:L6"/>
    <mergeCell ref="R8:T8"/>
    <mergeCell ref="R9:T9"/>
    <mergeCell ref="R10:T10"/>
    <mergeCell ref="R11:T11"/>
    <mergeCell ref="O22:P22"/>
    <mergeCell ref="O24:P24"/>
    <mergeCell ref="O25:P25"/>
    <mergeCell ref="B13:L13"/>
    <mergeCell ref="O15:P15"/>
    <mergeCell ref="O16:P16"/>
    <mergeCell ref="O17:P17"/>
    <mergeCell ref="O21:P21"/>
    <mergeCell ref="O19:P19"/>
    <mergeCell ref="O20:P20"/>
  </mergeCells>
  <conditionalFormatting sqref="R6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6">
    <dataValidation type="list" operator="equal" allowBlank="1" showInputMessage="1" showErrorMessage="1" errorTitle="Invalid entry" error="Enter a T or F" sqref="O11:O13">
      <formula1>"T,F"</formula1>
    </dataValidation>
    <dataValidation type="list" allowBlank="1" showInputMessage="1" showErrorMessage="1" errorTitle="Invalid entry" error="Percent confidence must be a whole number between 50 and 100%" sqref="P11:P13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24"/>
    <dataValidation allowBlank="1" showInputMessage="1" showErrorMessage="1" promptTitle="Goal for bias is zero" prompt="Hint: you can look for patterns of bias in different types of question" sqref="Q10"/>
    <dataValidation allowBlank="1" showInputMessage="1" showErrorMessage="1" promptTitle="Goal for Score is a value of 1" prompt="This value also tells you what your range adjustment factor is." sqref="O24"/>
    <dataValidation allowBlank="1" showInputMessage="1" showErrorMessage="1" promptTitle="Goal for Bias is zero" prompt="Hint: Look for patterns of bias in different types of questions" sqref="O10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E0E5-CCDF-4863-A66C-E1F82D55BF37}">
  <sheetPr>
    <tabColor theme="3" tint="0.5999900102615356"/>
  </sheetPr>
  <dimension ref="A1:AE247"/>
  <sheetViews>
    <sheetView showGridLines="0" zoomScale="70" zoomScaleNormal="70" zoomScalePageLayoutView="90" workbookViewId="0" topLeftCell="A1">
      <selection activeCell="O6" sqref="O6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2" max="22" width="17.57421875" style="0" customWidth="1"/>
    <col min="23" max="23" width="7.28125" style="0" customWidth="1"/>
    <col min="24" max="32" width="7.28125" style="0" hidden="1" customWidth="1"/>
    <col min="33" max="33" width="9.00390625" style="0" hidden="1" customWidth="1"/>
    <col min="34" max="35" width="9.00390625" style="0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223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615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89">
        <v>1</v>
      </c>
      <c r="B6" s="190" t="s">
        <v>224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14"/>
      <c r="N6" s="129">
        <v>1</v>
      </c>
      <c r="O6" s="130"/>
      <c r="P6" s="131"/>
      <c r="Q6" s="193" t="str">
        <f aca="true" t="shared" si="0" ref="Q6:Q15">IF(Q$37=AA$2,Z6,"")</f>
        <v/>
      </c>
      <c r="R6" s="133" t="str">
        <f aca="true" t="shared" si="1" ref="R6:R15">_xlfn.IFERROR(ABS((Q6-AVERAGE(O6:P6))/((P6-O6)/4.11)),"")</f>
        <v/>
      </c>
      <c r="S6" s="134" t="str">
        <f>_xlfn.IFERROR(IF(Q$31&lt;&gt;Z$31,"",((Z6-(P6+O6)/2))/(P6-O6)*2),"")</f>
        <v/>
      </c>
      <c r="T6" s="135" t="str">
        <f aca="true" t="shared" si="2" ref="T6:T15">IF(Q$37=AA$2,IF(AND(Q6&gt;=O6,Q6&lt;=P6),"","X"),"")</f>
        <v/>
      </c>
      <c r="U6" s="114" t="str">
        <f aca="true" t="shared" si="3" ref="U6:U15">IF(AND(P6&lt;=O6,ISBLANK(O6)=FALSE,ISBLANK(P6)=FALSE)," upper bound must be greater than lower bound","")</f>
        <v/>
      </c>
      <c r="V6" s="114"/>
      <c r="W6" s="114"/>
      <c r="X6" s="114"/>
      <c r="Z6" s="113">
        <v>555</v>
      </c>
      <c r="AA6" s="113">
        <f aca="true" t="shared" si="4" ref="AA6:AA15">IF(AND(O6&lt;=Z6,P6&gt;=Z6),1,0)</f>
        <v>0</v>
      </c>
      <c r="AC6" s="114">
        <v>0</v>
      </c>
      <c r="AD6" s="136" t="s">
        <v>54</v>
      </c>
      <c r="AE6" s="136" t="s">
        <v>58</v>
      </c>
    </row>
    <row r="7" spans="1:31" ht="14.25" customHeight="1">
      <c r="A7" s="194">
        <v>2</v>
      </c>
      <c r="B7" s="195" t="s">
        <v>245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M7" s="114"/>
      <c r="N7" s="198">
        <v>2</v>
      </c>
      <c r="O7" s="130"/>
      <c r="P7" s="131"/>
      <c r="Q7" s="193" t="str">
        <f t="shared" si="0"/>
        <v/>
      </c>
      <c r="R7" s="133" t="str">
        <f t="shared" si="1"/>
        <v/>
      </c>
      <c r="S7" s="199" t="str">
        <f aca="true" t="shared" si="5" ref="S7:S15">_xlfn.IFERROR(IF(Q$37&lt;&gt;AA$2,"",((Z7-(P7+O7)/2))/(P7-O7)*2),"")</f>
        <v/>
      </c>
      <c r="T7" s="135" t="str">
        <f t="shared" si="2"/>
        <v/>
      </c>
      <c r="U7" s="114" t="str">
        <f t="shared" si="3"/>
        <v/>
      </c>
      <c r="V7" s="114"/>
      <c r="W7" s="114"/>
      <c r="X7" s="114"/>
      <c r="Z7" s="200">
        <v>0.56</v>
      </c>
      <c r="AA7" s="113">
        <f t="shared" si="4"/>
        <v>0</v>
      </c>
      <c r="AC7" s="114">
        <v>1</v>
      </c>
      <c r="AD7" s="136" t="s">
        <v>55</v>
      </c>
      <c r="AE7" s="136" t="s">
        <v>62</v>
      </c>
    </row>
    <row r="8" spans="1:31" ht="14.25" customHeight="1">
      <c r="A8" s="201">
        <v>3</v>
      </c>
      <c r="B8" s="202" t="s">
        <v>225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14"/>
      <c r="N8" s="138">
        <v>3</v>
      </c>
      <c r="O8" s="205"/>
      <c r="P8" s="206"/>
      <c r="Q8" s="193" t="str">
        <f t="shared" si="0"/>
        <v/>
      </c>
      <c r="R8" s="133" t="str">
        <f t="shared" si="1"/>
        <v/>
      </c>
      <c r="S8" s="199" t="str">
        <f t="shared" si="5"/>
        <v/>
      </c>
      <c r="T8" s="135" t="str">
        <f t="shared" si="2"/>
        <v/>
      </c>
      <c r="U8" s="114" t="str">
        <f t="shared" si="3"/>
        <v/>
      </c>
      <c r="V8" s="114"/>
      <c r="W8" s="114"/>
      <c r="X8" s="114"/>
      <c r="Z8" s="200">
        <v>1685</v>
      </c>
      <c r="AA8" s="113">
        <f t="shared" si="4"/>
        <v>0</v>
      </c>
      <c r="AC8" s="114">
        <v>2</v>
      </c>
      <c r="AD8" s="136" t="s">
        <v>56</v>
      </c>
      <c r="AE8" s="136" t="s">
        <v>64</v>
      </c>
    </row>
    <row r="9" spans="1:31" ht="14.25" customHeight="1">
      <c r="A9" s="194">
        <v>4</v>
      </c>
      <c r="B9" s="207" t="s">
        <v>246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114"/>
      <c r="N9" s="198">
        <v>4</v>
      </c>
      <c r="O9" s="130"/>
      <c r="P9" s="131"/>
      <c r="Q9" s="193" t="str">
        <f t="shared" si="0"/>
        <v/>
      </c>
      <c r="R9" s="133" t="str">
        <f t="shared" si="1"/>
        <v/>
      </c>
      <c r="S9" s="199" t="str">
        <f t="shared" si="5"/>
        <v/>
      </c>
      <c r="T9" s="135" t="str">
        <f t="shared" si="2"/>
        <v/>
      </c>
      <c r="U9" s="114" t="str">
        <f t="shared" si="3"/>
        <v/>
      </c>
      <c r="V9" s="210"/>
      <c r="W9" s="114"/>
      <c r="X9" s="114"/>
      <c r="Z9" s="200">
        <v>1564</v>
      </c>
      <c r="AA9" s="113">
        <f t="shared" si="4"/>
        <v>0</v>
      </c>
      <c r="AC9" s="114">
        <v>3</v>
      </c>
      <c r="AD9" s="136" t="s">
        <v>57</v>
      </c>
      <c r="AE9" s="136" t="s">
        <v>65</v>
      </c>
    </row>
    <row r="10" spans="1:31" ht="14.25" customHeight="1">
      <c r="A10" s="201">
        <v>5</v>
      </c>
      <c r="B10" s="211" t="s">
        <v>226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114"/>
      <c r="N10" s="214">
        <v>5</v>
      </c>
      <c r="O10" s="130"/>
      <c r="P10" s="131"/>
      <c r="Q10" s="215" t="str">
        <f t="shared" si="0"/>
        <v/>
      </c>
      <c r="R10" s="133" t="str">
        <f t="shared" si="1"/>
        <v/>
      </c>
      <c r="S10" s="199" t="str">
        <f t="shared" si="5"/>
        <v/>
      </c>
      <c r="T10" s="135" t="str">
        <f t="shared" si="2"/>
        <v/>
      </c>
      <c r="U10" s="114" t="str">
        <f t="shared" si="3"/>
        <v/>
      </c>
      <c r="V10" s="114"/>
      <c r="W10" s="114"/>
      <c r="X10" s="114"/>
      <c r="Z10" s="200">
        <v>0.23</v>
      </c>
      <c r="AA10" s="113">
        <f t="shared" si="4"/>
        <v>0</v>
      </c>
      <c r="AC10" s="114">
        <v>4</v>
      </c>
      <c r="AD10" s="136" t="s">
        <v>58</v>
      </c>
      <c r="AE10" s="136" t="s">
        <v>55</v>
      </c>
    </row>
    <row r="11" spans="1:31" ht="14.25" customHeight="1">
      <c r="A11" s="194">
        <v>6</v>
      </c>
      <c r="B11" s="207" t="s">
        <v>247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114"/>
      <c r="N11" s="198">
        <v>6</v>
      </c>
      <c r="O11" s="130"/>
      <c r="P11" s="131"/>
      <c r="Q11" s="193" t="str">
        <f t="shared" si="0"/>
        <v/>
      </c>
      <c r="R11" s="133" t="str">
        <f t="shared" si="1"/>
        <v/>
      </c>
      <c r="S11" s="199" t="str">
        <f t="shared" si="5"/>
        <v/>
      </c>
      <c r="T11" s="135" t="str">
        <f t="shared" si="2"/>
        <v/>
      </c>
      <c r="U11" s="114" t="str">
        <f t="shared" si="3"/>
        <v/>
      </c>
      <c r="V11" s="114"/>
      <c r="W11" s="114"/>
      <c r="X11" s="114"/>
      <c r="Z11" s="200">
        <v>102</v>
      </c>
      <c r="AA11" s="113">
        <f t="shared" si="4"/>
        <v>0</v>
      </c>
      <c r="AC11" s="114">
        <v>5</v>
      </c>
      <c r="AD11" s="136" t="s">
        <v>59</v>
      </c>
      <c r="AE11" s="136" t="s">
        <v>60</v>
      </c>
    </row>
    <row r="12" spans="1:31" ht="14.25" customHeight="1">
      <c r="A12" s="201">
        <v>7</v>
      </c>
      <c r="B12" s="211" t="s">
        <v>227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114"/>
      <c r="N12" s="138">
        <v>7</v>
      </c>
      <c r="O12" s="130"/>
      <c r="P12" s="131"/>
      <c r="Q12" s="215" t="str">
        <f t="shared" si="0"/>
        <v/>
      </c>
      <c r="R12" s="133" t="str">
        <f t="shared" si="1"/>
        <v/>
      </c>
      <c r="S12" s="199" t="str">
        <f t="shared" si="5"/>
        <v/>
      </c>
      <c r="T12" s="135" t="str">
        <f t="shared" si="2"/>
        <v/>
      </c>
      <c r="U12" s="114" t="str">
        <f t="shared" si="3"/>
        <v/>
      </c>
      <c r="V12" s="114"/>
      <c r="W12" s="183"/>
      <c r="X12" s="114"/>
      <c r="Z12" s="216">
        <v>8.9</v>
      </c>
      <c r="AA12" s="113">
        <f t="shared" si="4"/>
        <v>0</v>
      </c>
      <c r="AC12" s="114">
        <v>6</v>
      </c>
      <c r="AD12" s="136" t="s">
        <v>60</v>
      </c>
      <c r="AE12" s="136" t="s">
        <v>66</v>
      </c>
    </row>
    <row r="13" spans="1:31" ht="14.25" customHeight="1">
      <c r="A13" s="194">
        <v>8</v>
      </c>
      <c r="B13" s="207" t="s">
        <v>248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114"/>
      <c r="N13" s="198">
        <v>8</v>
      </c>
      <c r="O13" s="130"/>
      <c r="P13" s="131"/>
      <c r="Q13" s="193" t="str">
        <f t="shared" si="0"/>
        <v/>
      </c>
      <c r="R13" s="133" t="str">
        <f t="shared" si="1"/>
        <v/>
      </c>
      <c r="S13" s="199" t="str">
        <f t="shared" si="5"/>
        <v/>
      </c>
      <c r="T13" s="135" t="str">
        <f t="shared" si="2"/>
        <v/>
      </c>
      <c r="U13" s="114" t="str">
        <f t="shared" si="3"/>
        <v/>
      </c>
      <c r="V13" s="114"/>
      <c r="W13" s="143"/>
      <c r="X13" s="114"/>
      <c r="Z13" s="200">
        <v>36</v>
      </c>
      <c r="AA13" s="113">
        <f t="shared" si="4"/>
        <v>0</v>
      </c>
      <c r="AC13" s="114">
        <v>7</v>
      </c>
      <c r="AD13" s="136" t="s">
        <v>40</v>
      </c>
      <c r="AE13" s="136" t="s">
        <v>67</v>
      </c>
    </row>
    <row r="14" spans="1:31" ht="14.25" customHeight="1">
      <c r="A14" s="201">
        <v>9</v>
      </c>
      <c r="B14" s="211" t="s">
        <v>228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114"/>
      <c r="N14" s="138">
        <v>9</v>
      </c>
      <c r="O14" s="205"/>
      <c r="P14" s="206"/>
      <c r="Q14" s="193" t="str">
        <f t="shared" si="0"/>
        <v/>
      </c>
      <c r="R14" s="133" t="str">
        <f t="shared" si="1"/>
        <v/>
      </c>
      <c r="S14" s="199" t="str">
        <f t="shared" si="5"/>
        <v/>
      </c>
      <c r="T14" s="135" t="str">
        <f t="shared" si="2"/>
        <v/>
      </c>
      <c r="U14" s="114" t="str">
        <f t="shared" si="3"/>
        <v/>
      </c>
      <c r="V14" s="114"/>
      <c r="W14" s="143"/>
      <c r="X14" s="114"/>
      <c r="Z14" s="200">
        <v>1969</v>
      </c>
      <c r="AA14" s="113">
        <f t="shared" si="4"/>
        <v>0</v>
      </c>
      <c r="AC14" s="114">
        <v>8</v>
      </c>
      <c r="AD14" s="136" t="s">
        <v>61</v>
      </c>
      <c r="AE14" s="136" t="s">
        <v>68</v>
      </c>
    </row>
    <row r="15" spans="1:31" ht="14.25" customHeight="1">
      <c r="A15" s="217">
        <v>10</v>
      </c>
      <c r="B15" s="218" t="s">
        <v>249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114"/>
      <c r="N15" s="221">
        <v>10</v>
      </c>
      <c r="O15" s="130"/>
      <c r="P15" s="131"/>
      <c r="Q15" s="222" t="str">
        <f t="shared" si="0"/>
        <v/>
      </c>
      <c r="R15" s="133" t="str">
        <f t="shared" si="1"/>
        <v/>
      </c>
      <c r="S15" s="223" t="str">
        <f t="shared" si="5"/>
        <v/>
      </c>
      <c r="T15" s="135" t="str">
        <f t="shared" si="2"/>
        <v/>
      </c>
      <c r="U15" s="114" t="str">
        <f t="shared" si="3"/>
        <v/>
      </c>
      <c r="V15" s="114"/>
      <c r="W15" s="143"/>
      <c r="X15" s="114"/>
      <c r="Z15" s="224">
        <v>1964</v>
      </c>
      <c r="AA15" s="113">
        <f t="shared" si="4"/>
        <v>0</v>
      </c>
      <c r="AC15" s="114">
        <v>9</v>
      </c>
      <c r="AD15" s="136" t="s">
        <v>62</v>
      </c>
      <c r="AE15" s="136" t="s">
        <v>57</v>
      </c>
    </row>
    <row r="16" spans="1:31" ht="16.15" customHeight="1">
      <c r="A16" s="137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139"/>
      <c r="P16" s="139"/>
      <c r="R16" s="140"/>
      <c r="S16" s="141"/>
      <c r="T16" s="119"/>
      <c r="U16" s="142"/>
      <c r="V16" s="114"/>
      <c r="W16" s="143"/>
      <c r="X16" s="114"/>
      <c r="Z16" s="144" t="s">
        <v>49</v>
      </c>
      <c r="AA16" s="114">
        <f>SUM(AA6:AA15)</f>
        <v>0</v>
      </c>
      <c r="AC16" s="114">
        <v>10</v>
      </c>
      <c r="AD16" s="136" t="s">
        <v>63</v>
      </c>
      <c r="AE16" s="136" t="s">
        <v>61</v>
      </c>
    </row>
    <row r="17" spans="1:27" ht="15.75">
      <c r="A17" s="137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14"/>
      <c r="N17" s="138"/>
      <c r="R17" s="252"/>
      <c r="S17" s="253"/>
      <c r="T17" s="254"/>
      <c r="U17" s="142"/>
      <c r="V17" s="114"/>
      <c r="W17" s="143"/>
      <c r="X17" s="114"/>
      <c r="Z17" s="144" t="s">
        <v>45</v>
      </c>
      <c r="AA17" s="114" t="str">
        <f>IF(COUNTA(O6:P15)&lt;20,"Incomplete",VLOOKUP(AA16,$AC$6:$AE$16,2,FALSE))</f>
        <v>Incomplete</v>
      </c>
    </row>
    <row r="18" spans="1:28" ht="14.25" customHeight="1">
      <c r="A18" s="137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38"/>
      <c r="R18" s="255"/>
      <c r="S18" s="256"/>
      <c r="T18" s="257"/>
      <c r="U18" s="142"/>
      <c r="V18" s="114"/>
      <c r="W18" s="143"/>
      <c r="X18" s="114"/>
      <c r="Y18" s="114"/>
      <c r="Z18" s="113"/>
      <c r="AA18" s="114"/>
      <c r="AB18" s="114"/>
    </row>
    <row r="19" spans="1:28" ht="14.25" customHeight="1">
      <c r="A19" s="137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38"/>
      <c r="R19" s="255"/>
      <c r="S19" s="256"/>
      <c r="T19" s="257"/>
      <c r="U19" s="142"/>
      <c r="V19" s="114"/>
      <c r="W19" s="143"/>
      <c r="X19" s="114"/>
      <c r="Y19" s="114"/>
      <c r="Z19" s="113"/>
      <c r="AA19" s="114"/>
      <c r="AB19" s="114"/>
    </row>
    <row r="20" spans="1:29" ht="6.75" customHeight="1">
      <c r="A20" s="145"/>
      <c r="B20" s="146"/>
      <c r="C20" s="147"/>
      <c r="D20" s="147"/>
      <c r="E20" s="147"/>
      <c r="F20" s="148"/>
      <c r="G20" s="147"/>
      <c r="H20" s="149"/>
      <c r="I20" s="147"/>
      <c r="J20" s="147"/>
      <c r="K20" s="147"/>
      <c r="L20" s="147"/>
      <c r="M20" s="114"/>
      <c r="N20" s="138"/>
      <c r="O20" s="150"/>
      <c r="P20" s="151"/>
      <c r="Q20" s="152"/>
      <c r="R20" s="255"/>
      <c r="S20" s="256"/>
      <c r="T20" s="257"/>
      <c r="U20" s="142"/>
      <c r="V20" s="114"/>
      <c r="W20" s="143"/>
      <c r="X20" s="114"/>
      <c r="Y20" s="153"/>
      <c r="Z20" s="113"/>
      <c r="AA20" s="153"/>
      <c r="AB20" s="153"/>
      <c r="AC20" s="154"/>
    </row>
    <row r="21" spans="1:29" ht="14.25" customHeight="1">
      <c r="A21" s="155"/>
      <c r="B21" s="239" t="s">
        <v>221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114"/>
      <c r="N21" s="138"/>
      <c r="O21" s="125" t="s">
        <v>3</v>
      </c>
      <c r="P21" s="125" t="s">
        <v>4</v>
      </c>
      <c r="Q21" s="156" t="s">
        <v>218</v>
      </c>
      <c r="R21" s="242" t="s">
        <v>5</v>
      </c>
      <c r="S21" s="243"/>
      <c r="T21" s="244"/>
      <c r="U21" s="142"/>
      <c r="V21" s="114"/>
      <c r="W21" s="143"/>
      <c r="X21" s="114"/>
      <c r="Y21" s="113"/>
      <c r="Z21" s="127" t="s">
        <v>50</v>
      </c>
      <c r="AA21" s="127" t="s">
        <v>46</v>
      </c>
      <c r="AB21" s="113"/>
      <c r="AC21" s="157"/>
    </row>
    <row r="22" spans="1:28" ht="14.25" customHeight="1">
      <c r="A22" s="189">
        <v>1</v>
      </c>
      <c r="B22" s="212" t="s">
        <v>234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3"/>
      <c r="M22" s="114"/>
      <c r="N22" s="129">
        <v>1</v>
      </c>
      <c r="O22" s="158"/>
      <c r="P22" s="159"/>
      <c r="Q22" s="160" t="str">
        <f aca="true" t="shared" si="6" ref="Q22:Q31">IF(Q$37=AA$2,Z22,"")</f>
        <v/>
      </c>
      <c r="R22" s="134" t="str">
        <f aca="true" t="shared" si="7" ref="R22:R31">IF(Q22="","",IF(ISBLANK(P22),"",(IF(O22=Z22,1,0)-P22)^2))</f>
        <v/>
      </c>
      <c r="S22" s="161"/>
      <c r="T22" s="135" t="str">
        <f aca="true" t="shared" si="8" ref="T22:T31">IF(Q$37=AA$2,IF(O22=Q22,"","X"),"")</f>
        <v/>
      </c>
      <c r="U22" s="142"/>
      <c r="V22" s="114"/>
      <c r="W22" s="143"/>
      <c r="X22" s="114"/>
      <c r="Y22" s="114"/>
      <c r="Z22" s="162" t="s">
        <v>39</v>
      </c>
      <c r="AA22" s="113">
        <f aca="true" t="shared" si="9" ref="AA22:AA31">IF(O22=Z22,1,0)</f>
        <v>0</v>
      </c>
      <c r="AB22">
        <v>0</v>
      </c>
    </row>
    <row r="23" spans="1:29" ht="14.25" customHeight="1">
      <c r="A23" s="194">
        <v>2</v>
      </c>
      <c r="B23" s="196" t="s">
        <v>261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14"/>
      <c r="N23" s="198">
        <v>2</v>
      </c>
      <c r="O23" s="158"/>
      <c r="P23" s="159"/>
      <c r="Q23" s="193" t="str">
        <f t="shared" si="6"/>
        <v/>
      </c>
      <c r="R23" s="199" t="str">
        <f t="shared" si="7"/>
        <v/>
      </c>
      <c r="S23" s="161"/>
      <c r="T23" s="135" t="str">
        <f t="shared" si="8"/>
        <v/>
      </c>
      <c r="U23" s="142"/>
      <c r="V23" s="114"/>
      <c r="W23" s="143"/>
      <c r="X23" s="114"/>
      <c r="Y23" s="153"/>
      <c r="Z23" s="225" t="s">
        <v>40</v>
      </c>
      <c r="AA23" s="113">
        <f t="shared" si="9"/>
        <v>0</v>
      </c>
      <c r="AB23">
        <v>1</v>
      </c>
      <c r="AC23" s="154"/>
    </row>
    <row r="24" spans="1:29" ht="14.25" customHeight="1">
      <c r="A24" s="201">
        <v>3</v>
      </c>
      <c r="B24" s="203" t="s">
        <v>235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114"/>
      <c r="N24" s="138">
        <v>3</v>
      </c>
      <c r="O24" s="158"/>
      <c r="P24" s="159"/>
      <c r="Q24" s="193" t="str">
        <f t="shared" si="6"/>
        <v/>
      </c>
      <c r="R24" s="199" t="str">
        <f t="shared" si="7"/>
        <v/>
      </c>
      <c r="S24" s="161"/>
      <c r="T24" s="135" t="str">
        <f t="shared" si="8"/>
        <v/>
      </c>
      <c r="U24" s="142"/>
      <c r="V24" s="114"/>
      <c r="W24" s="143"/>
      <c r="X24" s="114"/>
      <c r="Y24" s="113"/>
      <c r="Z24" s="225" t="s">
        <v>40</v>
      </c>
      <c r="AA24" s="113">
        <f t="shared" si="9"/>
        <v>0</v>
      </c>
      <c r="AB24">
        <v>1</v>
      </c>
      <c r="AC24" s="157"/>
    </row>
    <row r="25" spans="1:28" ht="14.25" customHeight="1">
      <c r="A25" s="194">
        <v>4</v>
      </c>
      <c r="B25" s="208" t="s">
        <v>262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114"/>
      <c r="N25" s="198">
        <v>4</v>
      </c>
      <c r="O25" s="158"/>
      <c r="P25" s="159"/>
      <c r="Q25" s="193" t="str">
        <f t="shared" si="6"/>
        <v/>
      </c>
      <c r="R25" s="199" t="str">
        <f t="shared" si="7"/>
        <v/>
      </c>
      <c r="S25" s="161"/>
      <c r="T25" s="135" t="str">
        <f t="shared" si="8"/>
        <v/>
      </c>
      <c r="U25" s="142"/>
      <c r="V25" s="114"/>
      <c r="W25" s="143"/>
      <c r="X25" s="114"/>
      <c r="Y25" s="114"/>
      <c r="Z25" s="225" t="s">
        <v>39</v>
      </c>
      <c r="AA25" s="113">
        <f t="shared" si="9"/>
        <v>0</v>
      </c>
      <c r="AB25">
        <v>0</v>
      </c>
    </row>
    <row r="26" spans="1:28" ht="14.25" customHeight="1">
      <c r="A26" s="201">
        <v>5</v>
      </c>
      <c r="B26" s="212" t="s">
        <v>236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114"/>
      <c r="N26" s="138">
        <v>5</v>
      </c>
      <c r="O26" s="158"/>
      <c r="P26" s="159"/>
      <c r="Q26" s="193" t="str">
        <f t="shared" si="6"/>
        <v/>
      </c>
      <c r="R26" s="199" t="str">
        <f t="shared" si="7"/>
        <v/>
      </c>
      <c r="S26" s="161"/>
      <c r="T26" s="135" t="str">
        <f t="shared" si="8"/>
        <v/>
      </c>
      <c r="U26" s="142"/>
      <c r="V26" s="114"/>
      <c r="W26" s="143"/>
      <c r="X26" s="114"/>
      <c r="Y26" s="153"/>
      <c r="Z26" s="225" t="s">
        <v>39</v>
      </c>
      <c r="AA26" s="113">
        <f t="shared" si="9"/>
        <v>0</v>
      </c>
      <c r="AB26">
        <v>0</v>
      </c>
    </row>
    <row r="27" spans="1:28" ht="14.25" customHeight="1">
      <c r="A27" s="194">
        <v>6</v>
      </c>
      <c r="B27" s="208" t="s">
        <v>263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114"/>
      <c r="N27" s="198">
        <v>6</v>
      </c>
      <c r="O27" s="158"/>
      <c r="P27" s="159"/>
      <c r="Q27" s="193" t="str">
        <f t="shared" si="6"/>
        <v/>
      </c>
      <c r="R27" s="199" t="str">
        <f t="shared" si="7"/>
        <v/>
      </c>
      <c r="S27" s="161"/>
      <c r="T27" s="135" t="str">
        <f t="shared" si="8"/>
        <v/>
      </c>
      <c r="U27" s="142"/>
      <c r="V27" s="114"/>
      <c r="W27" s="143"/>
      <c r="X27" s="114"/>
      <c r="Y27" s="113"/>
      <c r="Z27" s="225" t="s">
        <v>40</v>
      </c>
      <c r="AA27" s="113">
        <f t="shared" si="9"/>
        <v>0</v>
      </c>
      <c r="AB27">
        <v>1</v>
      </c>
    </row>
    <row r="28" spans="1:28" ht="14.25" customHeight="1">
      <c r="A28" s="201">
        <v>7</v>
      </c>
      <c r="B28" s="212" t="s">
        <v>237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14"/>
      <c r="N28" s="138">
        <v>7</v>
      </c>
      <c r="O28" s="158"/>
      <c r="P28" s="159"/>
      <c r="Q28" s="193" t="str">
        <f t="shared" si="6"/>
        <v/>
      </c>
      <c r="R28" s="199" t="str">
        <f t="shared" si="7"/>
        <v/>
      </c>
      <c r="S28" s="161"/>
      <c r="T28" s="135" t="str">
        <f t="shared" si="8"/>
        <v/>
      </c>
      <c r="U28" s="142"/>
      <c r="V28" s="114"/>
      <c r="W28" s="143"/>
      <c r="X28" s="114"/>
      <c r="Y28" s="114"/>
      <c r="Z28" s="225" t="s">
        <v>40</v>
      </c>
      <c r="AA28" s="113">
        <f t="shared" si="9"/>
        <v>0</v>
      </c>
      <c r="AB28">
        <v>1</v>
      </c>
    </row>
    <row r="29" spans="1:28" ht="14.25" customHeight="1">
      <c r="A29" s="194">
        <v>8</v>
      </c>
      <c r="B29" s="208" t="s">
        <v>264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114"/>
      <c r="N29" s="198">
        <v>8</v>
      </c>
      <c r="O29" s="158"/>
      <c r="P29" s="159"/>
      <c r="Q29" s="193" t="str">
        <f t="shared" si="6"/>
        <v/>
      </c>
      <c r="R29" s="199" t="str">
        <f t="shared" si="7"/>
        <v/>
      </c>
      <c r="S29" s="161"/>
      <c r="T29" s="135" t="str">
        <f t="shared" si="8"/>
        <v/>
      </c>
      <c r="U29" s="142"/>
      <c r="V29" s="114"/>
      <c r="W29" s="143"/>
      <c r="X29" s="114"/>
      <c r="Y29" s="114"/>
      <c r="Z29" s="225" t="s">
        <v>40</v>
      </c>
      <c r="AA29" s="113">
        <f t="shared" si="9"/>
        <v>0</v>
      </c>
      <c r="AB29">
        <v>1</v>
      </c>
    </row>
    <row r="30" spans="1:28" ht="14.25" customHeight="1">
      <c r="A30" s="201">
        <v>9</v>
      </c>
      <c r="B30" s="212" t="s">
        <v>238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3"/>
      <c r="M30" s="114"/>
      <c r="N30" s="138">
        <v>9</v>
      </c>
      <c r="O30" s="158"/>
      <c r="P30" s="159"/>
      <c r="Q30" s="193" t="str">
        <f t="shared" si="6"/>
        <v/>
      </c>
      <c r="R30" s="199" t="str">
        <f t="shared" si="7"/>
        <v/>
      </c>
      <c r="S30" s="161"/>
      <c r="T30" s="135" t="str">
        <f t="shared" si="8"/>
        <v/>
      </c>
      <c r="U30" s="142"/>
      <c r="V30" s="114"/>
      <c r="W30" s="143"/>
      <c r="X30" s="114"/>
      <c r="Y30" s="114"/>
      <c r="Z30" s="225" t="s">
        <v>39</v>
      </c>
      <c r="AA30" s="113">
        <f t="shared" si="9"/>
        <v>0</v>
      </c>
      <c r="AB30">
        <v>0</v>
      </c>
    </row>
    <row r="31" spans="1:28" ht="14.25" customHeight="1">
      <c r="A31" s="217">
        <v>10</v>
      </c>
      <c r="B31" s="219" t="s">
        <v>265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114"/>
      <c r="N31" s="221">
        <v>10</v>
      </c>
      <c r="O31" s="158"/>
      <c r="P31" s="159"/>
      <c r="Q31" s="222" t="str">
        <f t="shared" si="6"/>
        <v/>
      </c>
      <c r="R31" s="223" t="str">
        <f t="shared" si="7"/>
        <v/>
      </c>
      <c r="S31" s="161"/>
      <c r="T31" s="135" t="str">
        <f t="shared" si="8"/>
        <v/>
      </c>
      <c r="U31" s="142"/>
      <c r="V31" s="114"/>
      <c r="W31" s="143"/>
      <c r="X31" s="114"/>
      <c r="Y31" s="114"/>
      <c r="Z31" s="226" t="s">
        <v>40</v>
      </c>
      <c r="AA31" s="113">
        <f t="shared" si="9"/>
        <v>0</v>
      </c>
      <c r="AB31">
        <v>1</v>
      </c>
    </row>
    <row r="32" spans="1:28" ht="15.75" thickBo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38"/>
      <c r="O32" s="163"/>
      <c r="P32" s="121"/>
      <c r="Q32" s="164"/>
      <c r="R32" s="165"/>
      <c r="S32" s="141"/>
      <c r="T32" s="119"/>
      <c r="U32" s="142"/>
      <c r="V32" s="114"/>
      <c r="W32" s="143"/>
      <c r="X32" s="114"/>
      <c r="Y32" s="114"/>
      <c r="Z32" s="144" t="s">
        <v>49</v>
      </c>
      <c r="AA32" s="114">
        <f>SUM(AA22:AA31)</f>
        <v>0</v>
      </c>
      <c r="AB32" s="114"/>
    </row>
    <row r="33" spans="1:28" ht="17.85" customHeight="1" hidden="1" thickBo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38"/>
      <c r="O33" s="237" t="s">
        <v>53</v>
      </c>
      <c r="P33" s="237"/>
      <c r="Q33" s="166"/>
      <c r="R33" s="167"/>
      <c r="S33" s="141"/>
      <c r="T33" s="119"/>
      <c r="U33" s="142"/>
      <c r="V33" s="114"/>
      <c r="W33" s="143"/>
      <c r="X33" s="114"/>
      <c r="Y33" s="114"/>
      <c r="Z33" s="144" t="s">
        <v>45</v>
      </c>
      <c r="AA33" s="114" t="str">
        <f>IF(COUNTA(O22:P31)&lt;20,"Incomplete",VLOOKUP(AA32,$AC$6:$AE$16,3,FALSE))</f>
        <v>Incomplete</v>
      </c>
      <c r="AB33" s="114"/>
    </row>
    <row r="34" spans="1:28" ht="17.85" customHeight="1" hidden="1" thickBo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38"/>
      <c r="O34" s="237" t="s">
        <v>71</v>
      </c>
      <c r="P34" s="237"/>
      <c r="Q34" s="168" t="str">
        <f>IF(AA1=FALSE,"",AA17)</f>
        <v>Incomplete</v>
      </c>
      <c r="R34" s="167"/>
      <c r="S34" s="141"/>
      <c r="T34" s="119"/>
      <c r="U34" s="142"/>
      <c r="V34" s="228"/>
      <c r="W34" s="228"/>
      <c r="X34" s="114"/>
      <c r="Y34" s="114"/>
      <c r="Z34" s="113"/>
      <c r="AA34" s="114"/>
      <c r="AB34" s="114"/>
    </row>
    <row r="35" spans="1:28" ht="14.25" customHeight="1" hidden="1" thickBo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69"/>
      <c r="N35" s="117"/>
      <c r="O35" s="237" t="s">
        <v>72</v>
      </c>
      <c r="P35" s="237"/>
      <c r="Q35" s="168" t="str">
        <f>IF(AA1=FALSE,"",AA33)</f>
        <v>Incomplete</v>
      </c>
      <c r="R35" s="170" t="str">
        <f>_xlfn.IFERROR(AVERAGE(R22:R31),"")</f>
        <v/>
      </c>
      <c r="S35" s="141"/>
      <c r="T35" s="119"/>
      <c r="U35" s="142"/>
      <c r="V35" s="228"/>
      <c r="W35" s="228"/>
      <c r="X35" s="113"/>
      <c r="Y35" s="114"/>
      <c r="Z35" s="113"/>
      <c r="AA35" s="114"/>
      <c r="AB35" s="114"/>
    </row>
    <row r="36" spans="1:28" ht="14.25" customHeight="1" hidden="1" thickBo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7"/>
      <c r="R36" s="115"/>
      <c r="S36" s="115"/>
      <c r="T36" s="119"/>
      <c r="U36" s="142"/>
      <c r="V36" s="228"/>
      <c r="W36" s="228"/>
      <c r="Y36" s="114"/>
      <c r="Z36" s="113"/>
      <c r="AA36" s="114"/>
      <c r="AB36" s="114"/>
    </row>
    <row r="37" spans="1:28" ht="14.25" customHeight="1" thickBo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7"/>
      <c r="O37" s="237" t="s">
        <v>6</v>
      </c>
      <c r="P37" s="237"/>
      <c r="Q37" s="172"/>
      <c r="R37" s="115"/>
      <c r="S37" s="115"/>
      <c r="T37" s="119"/>
      <c r="U37" s="142"/>
      <c r="Y37" s="114"/>
      <c r="Z37" s="113"/>
      <c r="AA37" s="114"/>
      <c r="AB37" s="114"/>
    </row>
    <row r="38" spans="1:28" ht="14.25" customHeight="1" thickBo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7"/>
      <c r="O38" s="233" t="s">
        <v>73</v>
      </c>
      <c r="P38" s="233"/>
      <c r="Q38" s="230" t="str">
        <f>IF(AA1=FALSE,"",IF(Q37&lt;&gt;AA2,"",SUM(AA6:AA15)&amp;" of 10"))</f>
        <v/>
      </c>
      <c r="R38" s="173"/>
      <c r="S38" s="174"/>
      <c r="T38" s="119"/>
      <c r="U38" s="142"/>
      <c r="AA38" s="114"/>
      <c r="AB38" s="114"/>
    </row>
    <row r="39" spans="1:28" ht="14.25" customHeight="1" thickBo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7"/>
      <c r="O39" s="233" t="s">
        <v>260</v>
      </c>
      <c r="P39" s="233"/>
      <c r="Q39" s="171">
        <f>IF(AA1=TRUE,SUM(P22:P31),"")</f>
        <v>0</v>
      </c>
      <c r="R39" s="229"/>
      <c r="S39" s="174"/>
      <c r="T39" s="119"/>
      <c r="U39" s="142"/>
      <c r="AA39" s="114"/>
      <c r="AB39" s="114"/>
    </row>
    <row r="40" spans="1:28" ht="12.75" customHeight="1" thickBo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7"/>
      <c r="O40" s="233" t="s">
        <v>74</v>
      </c>
      <c r="P40" s="233"/>
      <c r="Q40" s="230" t="str">
        <f>IF(AA1=FALSE,"",IF(Q37&lt;&gt;AA2,"",SUM(AA22:AA31)))</f>
        <v/>
      </c>
      <c r="R40" s="115"/>
      <c r="S40" s="115"/>
      <c r="T40" s="119"/>
      <c r="U40" s="142"/>
      <c r="V40" s="114"/>
      <c r="W40" s="143"/>
      <c r="X40" s="114"/>
      <c r="Y40" s="114"/>
      <c r="Z40" s="114"/>
      <c r="AA40" s="114"/>
      <c r="AB40" s="114"/>
    </row>
    <row r="41" spans="1:28" ht="12.75" customHeight="1" thickBo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7"/>
      <c r="R41" s="115"/>
      <c r="S41" s="115"/>
      <c r="T41" s="119"/>
      <c r="U41" s="142"/>
      <c r="V41" s="114"/>
      <c r="W41" s="143"/>
      <c r="X41" s="114"/>
      <c r="Y41" s="114"/>
      <c r="Z41" s="114"/>
      <c r="AA41" s="114"/>
      <c r="AB41" s="114"/>
    </row>
    <row r="42" spans="1:28" ht="14.25" customHeight="1" thickBo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75"/>
      <c r="O42" s="234" t="s">
        <v>75</v>
      </c>
      <c r="P42" s="234"/>
      <c r="Q42" s="176" t="str">
        <f>IF(AA1=FALSE,"",IF(_xlfn.IFERROR(SUM(R6:R15)/10,"")=0,"",SUM(R6:R15)/10))</f>
        <v/>
      </c>
      <c r="R42" s="142"/>
      <c r="S42" s="142"/>
      <c r="T42" s="177"/>
      <c r="U42" s="142"/>
      <c r="V42" s="114"/>
      <c r="W42" s="143"/>
      <c r="X42" s="114"/>
      <c r="Y42" s="114"/>
      <c r="AA42" s="114"/>
      <c r="AB42" s="114"/>
    </row>
    <row r="43" spans="1:28" ht="14.25" customHeight="1" thickBo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75"/>
      <c r="O43" s="233" t="s">
        <v>43</v>
      </c>
      <c r="P43" s="233"/>
      <c r="Q43" s="178" t="str">
        <f>_xlfn.IFERROR(IF(Q22="","",MAX((Q40-Q39)/10,0.1*(5-Q39))),"")</f>
        <v/>
      </c>
      <c r="R43" s="142"/>
      <c r="S43" s="142"/>
      <c r="T43" s="177"/>
      <c r="U43" s="142"/>
      <c r="V43" s="114"/>
      <c r="W43" s="143"/>
      <c r="X43" s="114"/>
      <c r="Y43" s="114"/>
      <c r="AA43" s="114"/>
      <c r="AB43" s="114"/>
    </row>
    <row r="44" spans="1:28" ht="14.25" customHeight="1" thickBo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79"/>
      <c r="O44" s="180"/>
      <c r="P44" s="180"/>
      <c r="Q44" s="180"/>
      <c r="R44" s="181"/>
      <c r="S44" s="181"/>
      <c r="T44" s="18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AA50" s="114"/>
      <c r="AB50" s="114"/>
    </row>
    <row r="51" spans="1:28" ht="14.25" customHeight="1">
      <c r="A51" s="113"/>
      <c r="B51" s="113"/>
      <c r="C51" s="114"/>
      <c r="D51" s="114"/>
      <c r="E51" s="114"/>
      <c r="F51" s="115"/>
      <c r="G51" s="114"/>
      <c r="H51" s="116"/>
      <c r="I51" s="114"/>
      <c r="J51" s="114"/>
      <c r="K51" s="114"/>
      <c r="L51" s="114"/>
      <c r="M51" s="114"/>
      <c r="N51" s="114"/>
      <c r="O51" s="114"/>
      <c r="P51" s="183"/>
      <c r="Q51" s="142"/>
      <c r="R51" s="142"/>
      <c r="S51" s="142"/>
      <c r="T51" s="142"/>
      <c r="U51" s="142"/>
      <c r="V51" s="114"/>
      <c r="W51" s="143"/>
      <c r="X51" s="114"/>
      <c r="Y51" s="114"/>
      <c r="AA51" s="114"/>
      <c r="AB51" s="114"/>
    </row>
    <row r="52" spans="1:28" ht="14.25" customHeight="1">
      <c r="A52" s="113"/>
      <c r="B52" s="113"/>
      <c r="C52" s="114"/>
      <c r="D52" s="114"/>
      <c r="E52" s="114"/>
      <c r="F52" s="115"/>
      <c r="G52" s="114"/>
      <c r="H52" s="116"/>
      <c r="I52" s="114"/>
      <c r="J52" s="114"/>
      <c r="K52" s="114"/>
      <c r="L52" s="114"/>
      <c r="M52" s="114"/>
      <c r="N52" s="114"/>
      <c r="O52" s="114"/>
      <c r="P52" s="183"/>
      <c r="Q52" s="142"/>
      <c r="R52" s="142"/>
      <c r="S52" s="142"/>
      <c r="T52" s="142"/>
      <c r="U52" s="142"/>
      <c r="V52" s="114"/>
      <c r="W52" s="143"/>
      <c r="X52" s="114"/>
      <c r="Y52" s="114"/>
      <c r="Z52" s="113"/>
      <c r="AA52" s="114"/>
      <c r="AB52" s="114"/>
    </row>
    <row r="53" spans="1:28" ht="14.25" customHeight="1">
      <c r="A53" s="113"/>
      <c r="B53" s="113"/>
      <c r="C53" s="114"/>
      <c r="D53" s="114"/>
      <c r="E53" s="114"/>
      <c r="F53" s="115"/>
      <c r="G53" s="114"/>
      <c r="H53" s="116"/>
      <c r="I53" s="114"/>
      <c r="J53" s="114"/>
      <c r="K53" s="114"/>
      <c r="L53" s="114"/>
      <c r="M53" s="114"/>
      <c r="N53" s="114"/>
      <c r="O53" s="114"/>
      <c r="P53" s="183"/>
      <c r="Q53" s="142"/>
      <c r="R53" s="142"/>
      <c r="S53" s="142"/>
      <c r="T53" s="142"/>
      <c r="U53" s="142"/>
      <c r="V53" s="114"/>
      <c r="W53" s="143"/>
      <c r="X53" s="114"/>
      <c r="Y53" s="114"/>
      <c r="Z53" s="113"/>
      <c r="AA53" s="114"/>
      <c r="AB53" s="114"/>
    </row>
    <row r="54" spans="1:28" ht="14.25" customHeight="1">
      <c r="A54" s="113"/>
      <c r="B54" s="113"/>
      <c r="C54" s="114"/>
      <c r="D54" s="114"/>
      <c r="E54" s="114"/>
      <c r="F54" s="115"/>
      <c r="G54" s="114"/>
      <c r="H54" s="116"/>
      <c r="I54" s="114"/>
      <c r="J54" s="114"/>
      <c r="K54" s="114"/>
      <c r="L54" s="114"/>
      <c r="M54" s="114"/>
      <c r="N54" s="114"/>
      <c r="O54" s="114"/>
      <c r="P54" s="183"/>
      <c r="Q54" s="142"/>
      <c r="R54" s="142"/>
      <c r="S54" s="142"/>
      <c r="T54" s="142"/>
      <c r="U54" s="142"/>
      <c r="V54" s="114"/>
      <c r="W54" s="143"/>
      <c r="X54" s="114"/>
      <c r="Y54" s="114"/>
      <c r="AA54" s="114"/>
      <c r="AB54" s="114"/>
    </row>
    <row r="55" spans="1:28" ht="14.25" customHeight="1">
      <c r="A55" s="113"/>
      <c r="B55" s="113"/>
      <c r="C55" s="114"/>
      <c r="D55" s="114"/>
      <c r="E55" s="114"/>
      <c r="F55" s="115"/>
      <c r="G55" s="114"/>
      <c r="H55" s="116"/>
      <c r="I55" s="114"/>
      <c r="J55" s="114"/>
      <c r="K55" s="114"/>
      <c r="L55" s="114"/>
      <c r="M55" s="114"/>
      <c r="N55" s="114"/>
      <c r="O55" s="114"/>
      <c r="P55" s="183"/>
      <c r="Q55" s="142"/>
      <c r="R55" s="142"/>
      <c r="S55" s="142"/>
      <c r="T55" s="142"/>
      <c r="U55" s="142"/>
      <c r="V55" s="114"/>
      <c r="W55" s="143"/>
      <c r="X55" s="114"/>
      <c r="Y55" s="114"/>
      <c r="AA55" s="114"/>
      <c r="AB55" s="114"/>
    </row>
    <row r="56" spans="1:28" ht="14.25" customHeight="1">
      <c r="A56" s="113"/>
      <c r="B56" s="113"/>
      <c r="C56" s="114"/>
      <c r="D56" s="114"/>
      <c r="E56" s="114"/>
      <c r="F56" s="115"/>
      <c r="G56" s="114"/>
      <c r="H56" s="116"/>
      <c r="I56" s="114"/>
      <c r="J56" s="114"/>
      <c r="K56" s="114"/>
      <c r="L56" s="114"/>
      <c r="M56" s="114"/>
      <c r="N56" s="114"/>
      <c r="O56" s="114"/>
      <c r="P56" s="183"/>
      <c r="Q56" s="142"/>
      <c r="R56" s="142"/>
      <c r="S56" s="142"/>
      <c r="T56" s="142"/>
      <c r="U56" s="142"/>
      <c r="V56" s="114"/>
      <c r="W56" s="143"/>
      <c r="X56" s="114"/>
      <c r="Y56" s="114"/>
      <c r="AA56" s="114"/>
      <c r="AB56" s="114"/>
    </row>
    <row r="57" spans="1:28" ht="14.25" customHeight="1">
      <c r="A57" s="113"/>
      <c r="B57" s="113"/>
      <c r="C57" s="114"/>
      <c r="D57" s="114"/>
      <c r="E57" s="114"/>
      <c r="F57" s="115"/>
      <c r="G57" s="114"/>
      <c r="H57" s="116"/>
      <c r="I57" s="114"/>
      <c r="J57" s="114"/>
      <c r="K57" s="114"/>
      <c r="L57" s="114"/>
      <c r="M57" s="114"/>
      <c r="N57" s="114"/>
      <c r="O57" s="114"/>
      <c r="P57" s="183"/>
      <c r="Q57" s="142"/>
      <c r="R57" s="142"/>
      <c r="S57" s="142"/>
      <c r="T57" s="142"/>
      <c r="U57" s="142"/>
      <c r="V57" s="114"/>
      <c r="W57" s="143"/>
      <c r="X57" s="114"/>
      <c r="Y57" s="114"/>
      <c r="AA57" s="114"/>
      <c r="AB57" s="114"/>
    </row>
    <row r="58" spans="1:28" ht="14.25" customHeight="1">
      <c r="A58" s="113"/>
      <c r="B58" s="113"/>
      <c r="C58" s="114"/>
      <c r="D58" s="114"/>
      <c r="E58" s="114"/>
      <c r="F58" s="115"/>
      <c r="G58" s="114"/>
      <c r="H58" s="116"/>
      <c r="I58" s="114"/>
      <c r="J58" s="114"/>
      <c r="K58" s="114"/>
      <c r="L58" s="114"/>
      <c r="M58" s="114"/>
      <c r="N58" s="114"/>
      <c r="O58" s="114"/>
      <c r="P58" s="183"/>
      <c r="Q58" s="142"/>
      <c r="R58" s="142"/>
      <c r="S58" s="142"/>
      <c r="T58" s="142"/>
      <c r="U58" s="142"/>
      <c r="V58" s="114"/>
      <c r="W58" s="143"/>
      <c r="X58" s="114"/>
      <c r="Y58" s="114"/>
      <c r="AA58" s="114"/>
      <c r="AB58" s="114"/>
    </row>
    <row r="59" spans="1:28" ht="14.25" customHeight="1">
      <c r="A59" s="113"/>
      <c r="B59" s="113"/>
      <c r="C59" s="114"/>
      <c r="D59" s="114"/>
      <c r="E59" s="114"/>
      <c r="F59" s="115"/>
      <c r="G59" s="114"/>
      <c r="H59" s="116"/>
      <c r="I59" s="114"/>
      <c r="J59" s="114"/>
      <c r="K59" s="114"/>
      <c r="L59" s="114"/>
      <c r="M59" s="114"/>
      <c r="N59" s="114"/>
      <c r="O59" s="114"/>
      <c r="P59" s="183"/>
      <c r="Q59" s="142"/>
      <c r="R59" s="142"/>
      <c r="S59" s="142"/>
      <c r="T59" s="142"/>
      <c r="U59" s="142"/>
      <c r="V59" s="114"/>
      <c r="W59" s="143"/>
      <c r="X59" s="114"/>
      <c r="Y59" s="114"/>
      <c r="AA59" s="114"/>
      <c r="AB59" s="114"/>
    </row>
    <row r="60" spans="1:28" ht="14.25" customHeight="1">
      <c r="A60" s="113"/>
      <c r="B60" s="113"/>
      <c r="C60" s="114"/>
      <c r="D60" s="114"/>
      <c r="E60" s="114"/>
      <c r="F60" s="115"/>
      <c r="G60" s="114"/>
      <c r="H60" s="116"/>
      <c r="I60" s="114"/>
      <c r="J60" s="114"/>
      <c r="K60" s="114"/>
      <c r="L60" s="114"/>
      <c r="M60" s="114"/>
      <c r="N60" s="114"/>
      <c r="O60" s="114"/>
      <c r="P60" s="183"/>
      <c r="Q60" s="142"/>
      <c r="R60" s="142"/>
      <c r="S60" s="142"/>
      <c r="T60" s="142"/>
      <c r="U60" s="142"/>
      <c r="V60" s="114"/>
      <c r="W60" s="143"/>
      <c r="X60" s="114"/>
      <c r="Y60" s="114"/>
      <c r="AA60" s="114"/>
      <c r="AB60" s="114"/>
    </row>
    <row r="61" spans="1:28" ht="14.25" customHeight="1">
      <c r="A61" s="113"/>
      <c r="B61" s="113"/>
      <c r="C61" s="114"/>
      <c r="D61" s="114"/>
      <c r="E61" s="114"/>
      <c r="F61" s="115"/>
      <c r="G61" s="114"/>
      <c r="H61" s="116"/>
      <c r="I61" s="114"/>
      <c r="J61" s="114"/>
      <c r="K61" s="114"/>
      <c r="L61" s="114"/>
      <c r="M61" s="114"/>
      <c r="N61" s="114"/>
      <c r="O61" s="114"/>
      <c r="P61" s="183"/>
      <c r="Q61" s="142"/>
      <c r="R61" s="142"/>
      <c r="S61" s="142"/>
      <c r="T61" s="142"/>
      <c r="U61" s="142"/>
      <c r="V61" s="114"/>
      <c r="W61" s="143"/>
      <c r="X61" s="114"/>
      <c r="Y61" s="114"/>
      <c r="AA61" s="114"/>
      <c r="AB61" s="114"/>
    </row>
    <row r="62" spans="1:28" ht="14.25" customHeight="1">
      <c r="A62" s="113"/>
      <c r="B62" s="113"/>
      <c r="C62" s="114"/>
      <c r="D62" s="114"/>
      <c r="E62" s="114"/>
      <c r="F62" s="115"/>
      <c r="G62" s="114"/>
      <c r="H62" s="116"/>
      <c r="I62" s="114"/>
      <c r="J62" s="114"/>
      <c r="K62" s="114"/>
      <c r="L62" s="114"/>
      <c r="M62" s="114"/>
      <c r="N62" s="114"/>
      <c r="O62" s="114"/>
      <c r="P62" s="183"/>
      <c r="Q62" s="142"/>
      <c r="R62" s="142"/>
      <c r="S62" s="142"/>
      <c r="T62" s="142"/>
      <c r="U62" s="142"/>
      <c r="V62" s="114"/>
      <c r="W62" s="143"/>
      <c r="X62" s="114"/>
      <c r="Y62" s="114"/>
      <c r="AA62" s="114"/>
      <c r="AB62" s="114"/>
    </row>
    <row r="63" spans="1:28" ht="14.25" customHeight="1">
      <c r="A63" s="113"/>
      <c r="B63" s="113"/>
      <c r="C63" s="114"/>
      <c r="D63" s="114"/>
      <c r="E63" s="114"/>
      <c r="F63" s="115"/>
      <c r="G63" s="114"/>
      <c r="H63" s="116"/>
      <c r="I63" s="114"/>
      <c r="J63" s="114"/>
      <c r="K63" s="114"/>
      <c r="L63" s="114"/>
      <c r="M63" s="114"/>
      <c r="N63" s="114"/>
      <c r="O63" s="114"/>
      <c r="P63" s="183"/>
      <c r="Q63" s="142"/>
      <c r="R63" s="142"/>
      <c r="S63" s="142"/>
      <c r="T63" s="142"/>
      <c r="U63" s="142"/>
      <c r="V63" s="114"/>
      <c r="W63" s="143"/>
      <c r="X63" s="114"/>
      <c r="Y63" s="114"/>
      <c r="AA63" s="114"/>
      <c r="AB63" s="114"/>
    </row>
    <row r="64" spans="1:28" ht="14.25" customHeight="1">
      <c r="A64" s="113"/>
      <c r="B64" s="113"/>
      <c r="C64" s="114"/>
      <c r="D64" s="114"/>
      <c r="E64" s="114"/>
      <c r="F64" s="115"/>
      <c r="G64" s="114"/>
      <c r="H64" s="116"/>
      <c r="I64" s="114"/>
      <c r="J64" s="114"/>
      <c r="K64" s="114"/>
      <c r="L64" s="114"/>
      <c r="M64" s="114"/>
      <c r="N64" s="114"/>
      <c r="O64" s="114"/>
      <c r="P64" s="183"/>
      <c r="Q64" s="142"/>
      <c r="R64" s="142"/>
      <c r="S64" s="142"/>
      <c r="T64" s="142"/>
      <c r="U64" s="142"/>
      <c r="V64" s="114"/>
      <c r="W64" s="143"/>
      <c r="X64" s="114"/>
      <c r="Y64" s="114"/>
      <c r="Z64" s="113"/>
      <c r="AA64" s="114"/>
      <c r="AB64" s="114"/>
    </row>
    <row r="65" spans="1:28" ht="14.25" customHeight="1">
      <c r="A65" s="113"/>
      <c r="B65" s="113"/>
      <c r="C65" s="114"/>
      <c r="D65" s="114"/>
      <c r="E65" s="114"/>
      <c r="F65" s="115"/>
      <c r="G65" s="114"/>
      <c r="H65" s="116"/>
      <c r="I65" s="114"/>
      <c r="J65" s="114"/>
      <c r="K65" s="114"/>
      <c r="L65" s="114"/>
      <c r="M65" s="114"/>
      <c r="N65" s="114"/>
      <c r="O65" s="114"/>
      <c r="P65" s="183"/>
      <c r="Q65" s="142"/>
      <c r="R65" s="142"/>
      <c r="S65" s="142"/>
      <c r="T65" s="142"/>
      <c r="U65" s="142"/>
      <c r="V65" s="114"/>
      <c r="W65" s="143"/>
      <c r="X65" s="114"/>
      <c r="Y65" s="114"/>
      <c r="Z65" s="113"/>
      <c r="AA65" s="114"/>
      <c r="AB65" s="114"/>
    </row>
    <row r="66" spans="1:28" ht="14.25" customHeight="1">
      <c r="A66" s="113"/>
      <c r="B66" s="113"/>
      <c r="C66" s="114"/>
      <c r="D66" s="114"/>
      <c r="E66" s="114"/>
      <c r="F66" s="115"/>
      <c r="G66" s="114"/>
      <c r="H66" s="116"/>
      <c r="I66" s="114"/>
      <c r="J66" s="114"/>
      <c r="K66" s="114"/>
      <c r="L66" s="114"/>
      <c r="M66" s="114"/>
      <c r="N66" s="114"/>
      <c r="O66" s="114"/>
      <c r="P66" s="183"/>
      <c r="Q66" s="142"/>
      <c r="R66" s="142"/>
      <c r="S66" s="142"/>
      <c r="T66" s="142"/>
      <c r="U66" s="142"/>
      <c r="V66" s="114"/>
      <c r="W66" s="143"/>
      <c r="X66" s="114"/>
      <c r="Y66" s="114"/>
      <c r="Z66" s="113"/>
      <c r="AA66" s="114"/>
      <c r="AB66" s="114"/>
    </row>
    <row r="67" spans="1:28" ht="14.25" customHeight="1">
      <c r="A67" s="113"/>
      <c r="B67" s="113"/>
      <c r="C67" s="114"/>
      <c r="D67" s="114"/>
      <c r="E67" s="114"/>
      <c r="F67" s="115"/>
      <c r="G67" s="114"/>
      <c r="H67" s="116"/>
      <c r="I67" s="114"/>
      <c r="J67" s="114"/>
      <c r="K67" s="114"/>
      <c r="L67" s="114"/>
      <c r="M67" s="114"/>
      <c r="N67" s="114"/>
      <c r="O67" s="114"/>
      <c r="P67" s="183"/>
      <c r="Q67" s="142"/>
      <c r="R67" s="142"/>
      <c r="S67" s="142"/>
      <c r="T67" s="142"/>
      <c r="U67" s="142"/>
      <c r="V67" s="114"/>
      <c r="W67" s="143"/>
      <c r="X67" s="114"/>
      <c r="Y67" s="114"/>
      <c r="Z67" s="113"/>
      <c r="AA67" s="114"/>
      <c r="AB67" s="114"/>
    </row>
    <row r="68" spans="1:28" ht="14.25" customHeight="1">
      <c r="A68" s="113"/>
      <c r="B68" s="113"/>
      <c r="C68" s="114"/>
      <c r="D68" s="114"/>
      <c r="E68" s="114"/>
      <c r="F68" s="115"/>
      <c r="G68" s="114"/>
      <c r="H68" s="116"/>
      <c r="I68" s="114"/>
      <c r="J68" s="114"/>
      <c r="K68" s="114"/>
      <c r="L68" s="114"/>
      <c r="M68" s="114"/>
      <c r="N68" s="114"/>
      <c r="O68" s="114"/>
      <c r="P68" s="183"/>
      <c r="Q68" s="142"/>
      <c r="R68" s="142"/>
      <c r="S68" s="142"/>
      <c r="T68" s="142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8" ht="15">
      <c r="P162" s="186"/>
      <c r="Q162" s="187"/>
      <c r="R162" s="187"/>
      <c r="S162" s="187"/>
      <c r="T162" s="187"/>
      <c r="U162" s="142"/>
      <c r="V162" s="114"/>
      <c r="W162" s="143"/>
      <c r="X162" s="114"/>
      <c r="Y162" s="114"/>
      <c r="Z162" s="113"/>
      <c r="AA162" s="114"/>
      <c r="AB162" s="114"/>
    </row>
    <row r="163" spans="16:28" ht="15">
      <c r="P163" s="186"/>
      <c r="Q163" s="187"/>
      <c r="R163" s="187"/>
      <c r="S163" s="187"/>
      <c r="T163" s="187"/>
      <c r="U163" s="142"/>
      <c r="V163" s="114"/>
      <c r="W163" s="143"/>
      <c r="X163" s="114"/>
      <c r="Y163" s="114"/>
      <c r="Z163" s="113"/>
      <c r="AA163" s="114"/>
      <c r="AB163" s="114"/>
    </row>
    <row r="164" spans="16:28" ht="15">
      <c r="P164" s="186"/>
      <c r="Q164" s="187"/>
      <c r="R164" s="187"/>
      <c r="S164" s="187"/>
      <c r="T164" s="187"/>
      <c r="U164" s="142"/>
      <c r="V164" s="114"/>
      <c r="W164" s="143"/>
      <c r="X164" s="114"/>
      <c r="Y164" s="114"/>
      <c r="Z164" s="113"/>
      <c r="AA164" s="114"/>
      <c r="AB164" s="114"/>
    </row>
    <row r="165" spans="16:28" ht="15">
      <c r="P165" s="186"/>
      <c r="Q165" s="187"/>
      <c r="R165" s="187"/>
      <c r="S165" s="187"/>
      <c r="T165" s="187"/>
      <c r="U165" s="142"/>
      <c r="V165" s="114"/>
      <c r="W165" s="143"/>
      <c r="X165" s="114"/>
      <c r="Y165" s="114"/>
      <c r="Z165" s="113"/>
      <c r="AA165" s="114"/>
      <c r="AB165" s="114"/>
    </row>
    <row r="166" spans="16:28" ht="15">
      <c r="P166" s="186"/>
      <c r="Q166" s="187"/>
      <c r="R166" s="187"/>
      <c r="S166" s="187"/>
      <c r="T166" s="187"/>
      <c r="U166" s="142"/>
      <c r="V166" s="114"/>
      <c r="W166" s="143"/>
      <c r="X166" s="114"/>
      <c r="Y166" s="114"/>
      <c r="Z166" s="113"/>
      <c r="AA166" s="114"/>
      <c r="AB166" s="114"/>
    </row>
    <row r="167" spans="16:28" ht="15">
      <c r="P167" s="186"/>
      <c r="Q167" s="187"/>
      <c r="R167" s="187"/>
      <c r="S167" s="187"/>
      <c r="T167" s="187"/>
      <c r="U167" s="142"/>
      <c r="V167" s="114"/>
      <c r="W167" s="143"/>
      <c r="X167" s="114"/>
      <c r="Y167" s="114"/>
      <c r="Z167" s="113"/>
      <c r="AA167" s="114"/>
      <c r="AB167" s="114"/>
    </row>
    <row r="168" spans="16:28" ht="15">
      <c r="P168" s="186"/>
      <c r="Q168" s="187"/>
      <c r="R168" s="187"/>
      <c r="S168" s="187"/>
      <c r="T168" s="187"/>
      <c r="U168" s="142"/>
      <c r="V168" s="114"/>
      <c r="W168" s="143"/>
      <c r="X168" s="114"/>
      <c r="Y168" s="114"/>
      <c r="Z168" s="113"/>
      <c r="AA168" s="114"/>
      <c r="AB168" s="114"/>
    </row>
    <row r="169" spans="16:28" ht="15">
      <c r="P169" s="186"/>
      <c r="Q169" s="187"/>
      <c r="R169" s="187"/>
      <c r="S169" s="187"/>
      <c r="T169" s="187"/>
      <c r="U169" s="142"/>
      <c r="V169" s="114"/>
      <c r="W169" s="143"/>
      <c r="X169" s="114"/>
      <c r="Y169" s="114"/>
      <c r="Z169" s="113"/>
      <c r="AA169" s="114"/>
      <c r="AB169" s="114"/>
    </row>
    <row r="170" spans="16:28" ht="15">
      <c r="P170" s="186"/>
      <c r="Q170" s="187"/>
      <c r="R170" s="187"/>
      <c r="S170" s="187"/>
      <c r="T170" s="187"/>
      <c r="U170" s="142"/>
      <c r="V170" s="114"/>
      <c r="W170" s="143"/>
      <c r="X170" s="114"/>
      <c r="Y170" s="114"/>
      <c r="Z170" s="113"/>
      <c r="AA170" s="114"/>
      <c r="AB170" s="114"/>
    </row>
    <row r="171" spans="16:28" ht="15">
      <c r="P171" s="186"/>
      <c r="Q171" s="187"/>
      <c r="R171" s="187"/>
      <c r="S171" s="187"/>
      <c r="T171" s="187"/>
      <c r="U171" s="142"/>
      <c r="V171" s="114"/>
      <c r="W171" s="143"/>
      <c r="X171" s="114"/>
      <c r="Y171" s="114"/>
      <c r="Z171" s="113"/>
      <c r="AA171" s="114"/>
      <c r="AB171" s="114"/>
    </row>
    <row r="172" spans="16:28" ht="15">
      <c r="P172" s="186"/>
      <c r="Q172" s="187"/>
      <c r="R172" s="187"/>
      <c r="S172" s="187"/>
      <c r="T172" s="187"/>
      <c r="U172" s="142"/>
      <c r="V172" s="114"/>
      <c r="W172" s="143"/>
      <c r="X172" s="114"/>
      <c r="Y172" s="114"/>
      <c r="Z172" s="113"/>
      <c r="AA172" s="114"/>
      <c r="AB172" s="114"/>
    </row>
    <row r="173" spans="16:28" ht="15">
      <c r="P173" s="186"/>
      <c r="Q173" s="187"/>
      <c r="R173" s="187"/>
      <c r="S173" s="187"/>
      <c r="T173" s="187"/>
      <c r="U173" s="142"/>
      <c r="V173" s="114"/>
      <c r="W173" s="143"/>
      <c r="X173" s="114"/>
      <c r="Y173" s="114"/>
      <c r="Z173" s="113"/>
      <c r="AA173" s="114"/>
      <c r="AB173" s="114"/>
    </row>
    <row r="174" spans="16:28" ht="15">
      <c r="P174" s="186"/>
      <c r="Q174" s="187"/>
      <c r="R174" s="187"/>
      <c r="S174" s="187"/>
      <c r="T174" s="187"/>
      <c r="U174" s="142"/>
      <c r="V174" s="114"/>
      <c r="W174" s="143"/>
      <c r="X174" s="114"/>
      <c r="Y174" s="114"/>
      <c r="Z174" s="113"/>
      <c r="AA174" s="114"/>
      <c r="AB174" s="114"/>
    </row>
    <row r="175" spans="16:28" ht="15">
      <c r="P175" s="186"/>
      <c r="Q175" s="187"/>
      <c r="R175" s="187"/>
      <c r="S175" s="187"/>
      <c r="T175" s="187"/>
      <c r="U175" s="142"/>
      <c r="V175" s="114"/>
      <c r="W175" s="143"/>
      <c r="X175" s="114"/>
      <c r="Y175" s="114"/>
      <c r="Z175" s="113"/>
      <c r="AA175" s="114"/>
      <c r="AB175" s="114"/>
    </row>
    <row r="176" spans="16:28" ht="15">
      <c r="P176" s="186"/>
      <c r="Q176" s="187"/>
      <c r="R176" s="187"/>
      <c r="S176" s="187"/>
      <c r="T176" s="187"/>
      <c r="U176" s="142"/>
      <c r="V176" s="114"/>
      <c r="W176" s="143"/>
      <c r="X176" s="114"/>
      <c r="Y176" s="114"/>
      <c r="Z176" s="113"/>
      <c r="AA176" s="114"/>
      <c r="AB176" s="114"/>
    </row>
    <row r="177" spans="16:28" ht="15">
      <c r="P177" s="186"/>
      <c r="Q177" s="187"/>
      <c r="R177" s="187"/>
      <c r="S177" s="187"/>
      <c r="T177" s="187"/>
      <c r="U177" s="142"/>
      <c r="V177" s="114"/>
      <c r="W177" s="143"/>
      <c r="X177" s="114"/>
      <c r="Y177" s="114"/>
      <c r="Z177" s="113"/>
      <c r="AA177" s="114"/>
      <c r="AB177" s="114"/>
    </row>
    <row r="178" spans="16:28" ht="15">
      <c r="P178" s="186"/>
      <c r="Q178" s="187"/>
      <c r="R178" s="187"/>
      <c r="S178" s="187"/>
      <c r="T178" s="187"/>
      <c r="U178" s="142"/>
      <c r="V178" s="114"/>
      <c r="W178" s="143"/>
      <c r="X178" s="114"/>
      <c r="Y178" s="114"/>
      <c r="Z178" s="113"/>
      <c r="AA178" s="114"/>
      <c r="AB178" s="114"/>
    </row>
    <row r="179" spans="16:28" ht="15">
      <c r="P179" s="186"/>
      <c r="Q179" s="187"/>
      <c r="R179" s="187"/>
      <c r="S179" s="187"/>
      <c r="T179" s="187"/>
      <c r="U179" s="142"/>
      <c r="V179" s="114"/>
      <c r="W179" s="143"/>
      <c r="X179" s="114"/>
      <c r="Y179" s="114"/>
      <c r="Z179" s="113"/>
      <c r="AA179" s="114"/>
      <c r="AB179" s="11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  <row r="230" spans="16:26" ht="15">
      <c r="P230" s="186"/>
      <c r="Q230" s="187"/>
      <c r="R230" s="187"/>
      <c r="S230" s="187"/>
      <c r="T230" s="187"/>
      <c r="U230" s="187"/>
      <c r="W230" s="188"/>
      <c r="Z230" s="124"/>
    </row>
    <row r="231" spans="16:26" ht="15">
      <c r="P231" s="186"/>
      <c r="Q231" s="187"/>
      <c r="R231" s="187"/>
      <c r="S231" s="187"/>
      <c r="T231" s="187"/>
      <c r="U231" s="187"/>
      <c r="W231" s="188"/>
      <c r="Z231" s="124"/>
    </row>
    <row r="232" spans="16:26" ht="15">
      <c r="P232" s="186"/>
      <c r="Q232" s="187"/>
      <c r="R232" s="187"/>
      <c r="S232" s="187"/>
      <c r="T232" s="187"/>
      <c r="U232" s="187"/>
      <c r="W232" s="188"/>
      <c r="Z232" s="124"/>
    </row>
    <row r="233" spans="16:26" ht="15">
      <c r="P233" s="186"/>
      <c r="Q233" s="187"/>
      <c r="R233" s="187"/>
      <c r="S233" s="187"/>
      <c r="T233" s="187"/>
      <c r="U233" s="187"/>
      <c r="W233" s="188"/>
      <c r="Z233" s="124"/>
    </row>
    <row r="234" spans="16:26" ht="15">
      <c r="P234" s="186"/>
      <c r="Q234" s="187"/>
      <c r="R234" s="187"/>
      <c r="S234" s="187"/>
      <c r="T234" s="187"/>
      <c r="U234" s="187"/>
      <c r="W234" s="188"/>
      <c r="Z234" s="124"/>
    </row>
    <row r="235" spans="16:26" ht="15">
      <c r="P235" s="186"/>
      <c r="Q235" s="187"/>
      <c r="R235" s="187"/>
      <c r="S235" s="187"/>
      <c r="T235" s="187"/>
      <c r="U235" s="187"/>
      <c r="W235" s="188"/>
      <c r="Z235" s="124"/>
    </row>
    <row r="236" spans="16:26" ht="15">
      <c r="P236" s="186"/>
      <c r="Q236" s="187"/>
      <c r="R236" s="187"/>
      <c r="S236" s="187"/>
      <c r="T236" s="187"/>
      <c r="U236" s="187"/>
      <c r="W236" s="188"/>
      <c r="Z236" s="124"/>
    </row>
    <row r="237" spans="16:26" ht="15">
      <c r="P237" s="186"/>
      <c r="Q237" s="187"/>
      <c r="R237" s="187"/>
      <c r="S237" s="187"/>
      <c r="T237" s="187"/>
      <c r="U237" s="187"/>
      <c r="W237" s="188"/>
      <c r="Z237" s="124"/>
    </row>
    <row r="238" spans="16:26" ht="15">
      <c r="P238" s="186"/>
      <c r="Q238" s="187"/>
      <c r="R238" s="187"/>
      <c r="S238" s="187"/>
      <c r="T238" s="187"/>
      <c r="U238" s="187"/>
      <c r="W238" s="188"/>
      <c r="Z238" s="124"/>
    </row>
    <row r="239" spans="16:26" ht="15">
      <c r="P239" s="186"/>
      <c r="Q239" s="187"/>
      <c r="R239" s="187"/>
      <c r="S239" s="187"/>
      <c r="T239" s="187"/>
      <c r="U239" s="187"/>
      <c r="W239" s="188"/>
      <c r="Z239" s="124"/>
    </row>
    <row r="240" spans="16:26" ht="15">
      <c r="P240" s="186"/>
      <c r="Q240" s="187"/>
      <c r="R240" s="187"/>
      <c r="S240" s="187"/>
      <c r="T240" s="187"/>
      <c r="U240" s="187"/>
      <c r="W240" s="188"/>
      <c r="Z240" s="124"/>
    </row>
    <row r="241" spans="16:26" ht="15">
      <c r="P241" s="186"/>
      <c r="Q241" s="187"/>
      <c r="R241" s="187"/>
      <c r="S241" s="187"/>
      <c r="T241" s="187"/>
      <c r="U241" s="187"/>
      <c r="W241" s="188"/>
      <c r="Z241" s="124"/>
    </row>
    <row r="242" spans="16:26" ht="15">
      <c r="P242" s="186"/>
      <c r="Q242" s="187"/>
      <c r="R242" s="187"/>
      <c r="S242" s="187"/>
      <c r="T242" s="187"/>
      <c r="U242" s="187"/>
      <c r="W242" s="188"/>
      <c r="Z242" s="124"/>
    </row>
    <row r="243" spans="16:26" ht="15">
      <c r="P243" s="186"/>
      <c r="Q243" s="187"/>
      <c r="R243" s="187"/>
      <c r="S243" s="187"/>
      <c r="T243" s="187"/>
      <c r="U243" s="187"/>
      <c r="W243" s="188"/>
      <c r="Z243" s="124"/>
    </row>
    <row r="244" spans="16:26" ht="15">
      <c r="P244" s="186"/>
      <c r="Q244" s="187"/>
      <c r="R244" s="187"/>
      <c r="S244" s="187"/>
      <c r="T244" s="187"/>
      <c r="U244" s="187"/>
      <c r="W244" s="188"/>
      <c r="Z244" s="124"/>
    </row>
    <row r="245" spans="16:26" ht="15">
      <c r="P245" s="186"/>
      <c r="Q245" s="187"/>
      <c r="R245" s="187"/>
      <c r="S245" s="187"/>
      <c r="T245" s="187"/>
      <c r="U245" s="187"/>
      <c r="W245" s="188"/>
      <c r="Z245" s="124"/>
    </row>
    <row r="246" spans="16:26" ht="15">
      <c r="P246" s="186"/>
      <c r="Q246" s="187"/>
      <c r="R246" s="187"/>
      <c r="S246" s="187"/>
      <c r="T246" s="187"/>
      <c r="U246" s="187"/>
      <c r="W246" s="188"/>
      <c r="Z246" s="124"/>
    </row>
    <row r="247" spans="16:26" ht="15">
      <c r="P247" s="186"/>
      <c r="Q247" s="187"/>
      <c r="R247" s="187"/>
      <c r="S247" s="187"/>
      <c r="T247" s="187"/>
      <c r="U247" s="187"/>
      <c r="W247" s="188"/>
      <c r="Z247" s="124"/>
    </row>
  </sheetData>
  <sheetProtection sheet="1" objects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40:P40"/>
    <mergeCell ref="O42:P42"/>
    <mergeCell ref="O43:P43"/>
    <mergeCell ref="O33:P33"/>
    <mergeCell ref="O34:P34"/>
    <mergeCell ref="O35:P35"/>
    <mergeCell ref="O39:P39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9">
    <dataValidation type="decimal" allowBlank="1" showInputMessage="1" showErrorMessage="1" error="Please enter a number." sqref="O8:P8 O14:P14">
      <formula1>0</formula1>
      <formula2>1</formula2>
    </dataValidation>
    <dataValidation type="decimal" operator="greaterThanOrEqual" allowBlank="1" showInputMessage="1" showErrorMessage="1" error="Please enter a number." sqref="O9:P9 O6:P7 O11:P13 O15:P15">
      <formula1>-10000000000</formula1>
    </dataValidation>
    <dataValidation type="decimal" operator="greaterThan" allowBlank="1" showInputMessage="1" showErrorMessage="1" error="Please enter a percentage between 0% and 100%." sqref="O10:P10">
      <formula1>-1000000000000</formula1>
    </dataValidation>
    <dataValidation allowBlank="1" showInputMessage="1" showErrorMessage="1" promptTitle="Goal for Bias is zero" prompt="Hint: Look for patterns of bias in different types of questions" sqref="O19"/>
    <dataValidation allowBlank="1" showInputMessage="1" showErrorMessage="1" promptTitle="Goal for Score is a value of 1" prompt="This value also tells you what your range adjustment factor is." sqref="O42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score also tells you your range adjustment factor." sqref="Q42"/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type="list" operator="equal" allowBlank="1" showInputMessage="1" showErrorMessage="1" errorTitle="Invalid entry" error="Enter a T or F" sqref="O20:O31">
      <formula1>"T,F"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2EE2-E24A-40BC-B2AB-72ECF20B932D}">
  <sheetPr>
    <tabColor theme="3" tint="0.5999900102615356"/>
  </sheetPr>
  <dimension ref="A1:AE247"/>
  <sheetViews>
    <sheetView showGridLines="0" zoomScale="60" zoomScaleNormal="60" zoomScalePageLayoutView="90" workbookViewId="0" topLeftCell="A1">
      <selection activeCell="O6" sqref="O6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17.851562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3" max="23" width="13.57421875" style="0" bestFit="1" customWidth="1"/>
    <col min="24" max="24" width="9.00390625" style="0" hidden="1" customWidth="1"/>
    <col min="25" max="25" width="10.00390625" style="0" hidden="1" customWidth="1"/>
    <col min="26" max="26" width="13.00390625" style="0" hidden="1" customWidth="1"/>
    <col min="27" max="27" width="15.00390625" style="0" hidden="1" customWidth="1"/>
    <col min="28" max="28" width="9.00390625" style="0" hidden="1" customWidth="1"/>
    <col min="29" max="29" width="7.8515625" style="0" hidden="1" customWidth="1"/>
    <col min="30" max="31" width="11.8515625" style="0" hidden="1" customWidth="1"/>
    <col min="32" max="32" width="9.00390625" style="0" hidden="1" customWidth="1"/>
    <col min="33" max="33" width="9.00390625" style="0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244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952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89">
        <v>1</v>
      </c>
      <c r="B6" s="190" t="s">
        <v>229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14"/>
      <c r="N6" s="129">
        <v>1</v>
      </c>
      <c r="O6" s="130"/>
      <c r="P6" s="131"/>
      <c r="Q6" s="193" t="str">
        <f aca="true" t="shared" si="0" ref="Q6:Q15">IF(Q$37=AA$2,Z6,"")</f>
        <v/>
      </c>
      <c r="R6" s="133" t="str">
        <f aca="true" t="shared" si="1" ref="R6:R15">_xlfn.IFERROR(ABS((Q6-AVERAGE(O6:P6))/((P6-O6)/4.11)),"")</f>
        <v/>
      </c>
      <c r="S6" s="134" t="str">
        <f>_xlfn.IFERROR(IF(Q$31&lt;&gt;Z$31,"",((Z6-(P6+O6)/2))/(P6-O6)*2),"")</f>
        <v/>
      </c>
      <c r="T6" s="135" t="str">
        <f aca="true" t="shared" si="2" ref="T6:T15">IF(Q$37=AA$2,IF(AND(Q6&gt;=O6,Q6&lt;=P6),"","X"),"")</f>
        <v/>
      </c>
      <c r="U6" s="114" t="str">
        <f aca="true" t="shared" si="3" ref="U6:U15">IF(AND(P6&lt;=O6,ISBLANK(O6)=FALSE,ISBLANK(P6)=FALSE)," upper bound must be greater than lower bound","")</f>
        <v/>
      </c>
      <c r="V6" s="114"/>
      <c r="W6" s="114"/>
      <c r="X6" s="114"/>
      <c r="Z6">
        <v>88</v>
      </c>
      <c r="AA6" s="113">
        <f aca="true" t="shared" si="4" ref="AA6:AA15">IF(AND(O6&lt;=Z6,P6&gt;=Z6),1,0)</f>
        <v>0</v>
      </c>
      <c r="AC6" s="114">
        <v>0</v>
      </c>
      <c r="AD6" s="136" t="s">
        <v>55</v>
      </c>
      <c r="AE6" s="136" t="s">
        <v>62</v>
      </c>
    </row>
    <row r="7" spans="1:31" ht="14.25" customHeight="1">
      <c r="A7" s="194">
        <v>2</v>
      </c>
      <c r="B7" s="195" t="s">
        <v>250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M7" s="114"/>
      <c r="N7" s="198">
        <v>2</v>
      </c>
      <c r="O7" s="130"/>
      <c r="P7" s="131"/>
      <c r="Q7" s="227" t="str">
        <f t="shared" si="0"/>
        <v/>
      </c>
      <c r="R7" s="133" t="str">
        <f t="shared" si="1"/>
        <v/>
      </c>
      <c r="S7" s="199" t="str">
        <f aca="true" t="shared" si="5" ref="S7:S15">_xlfn.IFERROR(IF(Q$37&lt;&gt;AA$2,"",((Z7-(P7+O7)/2))/(P7-O7)*2),"")</f>
        <v/>
      </c>
      <c r="T7" s="135" t="str">
        <f t="shared" si="2"/>
        <v/>
      </c>
      <c r="U7" s="114" t="str">
        <f t="shared" si="3"/>
        <v/>
      </c>
      <c r="V7" s="114"/>
      <c r="W7" s="114"/>
      <c r="X7" s="114"/>
      <c r="Z7">
        <v>31.25</v>
      </c>
      <c r="AA7" s="113">
        <f t="shared" si="4"/>
        <v>0</v>
      </c>
      <c r="AC7" s="114">
        <v>1</v>
      </c>
      <c r="AD7" s="136" t="s">
        <v>56</v>
      </c>
      <c r="AE7" s="136" t="s">
        <v>64</v>
      </c>
    </row>
    <row r="8" spans="1:31" ht="14.25" customHeight="1">
      <c r="A8" s="201">
        <v>3</v>
      </c>
      <c r="B8" s="202" t="s">
        <v>230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14"/>
      <c r="N8" s="138">
        <v>3</v>
      </c>
      <c r="O8" s="130"/>
      <c r="P8" s="131"/>
      <c r="Q8" s="193" t="str">
        <f t="shared" si="0"/>
        <v/>
      </c>
      <c r="R8" s="133" t="str">
        <f t="shared" si="1"/>
        <v/>
      </c>
      <c r="S8" s="199" t="str">
        <f t="shared" si="5"/>
        <v/>
      </c>
      <c r="T8" s="135" t="str">
        <f t="shared" si="2"/>
        <v/>
      </c>
      <c r="U8" s="114" t="str">
        <f t="shared" si="3"/>
        <v/>
      </c>
      <c r="V8" s="114"/>
      <c r="W8" s="114"/>
      <c r="X8" s="114"/>
      <c r="Z8">
        <v>28</v>
      </c>
      <c r="AA8" s="113">
        <f t="shared" si="4"/>
        <v>0</v>
      </c>
      <c r="AC8" s="114">
        <v>2</v>
      </c>
      <c r="AD8" s="136" t="s">
        <v>57</v>
      </c>
      <c r="AE8" s="136" t="s">
        <v>65</v>
      </c>
    </row>
    <row r="9" spans="1:31" ht="14.25" customHeight="1">
      <c r="A9" s="194">
        <v>4</v>
      </c>
      <c r="B9" s="207" t="s">
        <v>251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114"/>
      <c r="N9" s="198">
        <v>4</v>
      </c>
      <c r="O9" s="130"/>
      <c r="P9" s="131"/>
      <c r="Q9" s="193" t="str">
        <f t="shared" si="0"/>
        <v/>
      </c>
      <c r="R9" s="133" t="str">
        <f t="shared" si="1"/>
        <v/>
      </c>
      <c r="S9" s="199" t="str">
        <f t="shared" si="5"/>
        <v/>
      </c>
      <c r="T9" s="135" t="str">
        <f t="shared" si="2"/>
        <v/>
      </c>
      <c r="U9" s="114" t="str">
        <f t="shared" si="3"/>
        <v/>
      </c>
      <c r="V9" s="210"/>
      <c r="W9" s="114"/>
      <c r="X9" s="114"/>
      <c r="Z9">
        <v>51.1</v>
      </c>
      <c r="AA9" s="113">
        <f t="shared" si="4"/>
        <v>0</v>
      </c>
      <c r="AC9" s="114">
        <v>3</v>
      </c>
      <c r="AD9" s="136" t="s">
        <v>58</v>
      </c>
      <c r="AE9" s="136" t="s">
        <v>55</v>
      </c>
    </row>
    <row r="10" spans="1:31" ht="14.25" customHeight="1">
      <c r="A10" s="201">
        <v>5</v>
      </c>
      <c r="B10" s="211" t="s">
        <v>231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114"/>
      <c r="N10" s="214">
        <v>5</v>
      </c>
      <c r="O10" s="130"/>
      <c r="P10" s="131"/>
      <c r="Q10" s="193" t="str">
        <f t="shared" si="0"/>
        <v/>
      </c>
      <c r="R10" s="133" t="str">
        <f t="shared" si="1"/>
        <v/>
      </c>
      <c r="S10" s="199" t="str">
        <f t="shared" si="5"/>
        <v/>
      </c>
      <c r="T10" s="135" t="str">
        <f t="shared" si="2"/>
        <v/>
      </c>
      <c r="U10" s="114" t="str">
        <f t="shared" si="3"/>
        <v/>
      </c>
      <c r="V10" s="114"/>
      <c r="W10" s="114"/>
      <c r="X10" s="114"/>
      <c r="Z10">
        <v>67.2</v>
      </c>
      <c r="AA10" s="113">
        <f t="shared" si="4"/>
        <v>0</v>
      </c>
      <c r="AC10" s="114">
        <v>4</v>
      </c>
      <c r="AD10" s="136" t="s">
        <v>59</v>
      </c>
      <c r="AE10" s="136" t="s">
        <v>60</v>
      </c>
    </row>
    <row r="11" spans="1:31" ht="14.25" customHeight="1">
      <c r="A11" s="194">
        <v>6</v>
      </c>
      <c r="B11" s="207" t="s">
        <v>252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114"/>
      <c r="N11" s="198">
        <v>6</v>
      </c>
      <c r="O11" s="130"/>
      <c r="P11" s="131"/>
      <c r="Q11" s="193" t="str">
        <f t="shared" si="0"/>
        <v/>
      </c>
      <c r="R11" s="133" t="str">
        <f t="shared" si="1"/>
        <v/>
      </c>
      <c r="S11" s="199" t="str">
        <f t="shared" si="5"/>
        <v/>
      </c>
      <c r="T11" s="135" t="str">
        <f t="shared" si="2"/>
        <v/>
      </c>
      <c r="U11" s="114" t="str">
        <f t="shared" si="3"/>
        <v/>
      </c>
      <c r="V11" s="114"/>
      <c r="W11" s="114"/>
      <c r="X11" s="114"/>
      <c r="Z11">
        <v>26</v>
      </c>
      <c r="AA11" s="113">
        <f t="shared" si="4"/>
        <v>0</v>
      </c>
      <c r="AC11" s="114">
        <v>5</v>
      </c>
      <c r="AD11" s="136" t="s">
        <v>60</v>
      </c>
      <c r="AE11" s="136" t="s">
        <v>66</v>
      </c>
    </row>
    <row r="12" spans="1:31" ht="14.25" customHeight="1">
      <c r="A12" s="201">
        <v>7</v>
      </c>
      <c r="B12" s="211" t="s">
        <v>232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114"/>
      <c r="N12" s="138">
        <v>7</v>
      </c>
      <c r="O12" s="130"/>
      <c r="P12" s="131"/>
      <c r="Q12" s="215" t="str">
        <f t="shared" si="0"/>
        <v/>
      </c>
      <c r="R12" s="133" t="str">
        <f t="shared" si="1"/>
        <v/>
      </c>
      <c r="S12" s="199" t="str">
        <f t="shared" si="5"/>
        <v/>
      </c>
      <c r="T12" s="135" t="str">
        <f t="shared" si="2"/>
        <v/>
      </c>
      <c r="U12" s="114" t="str">
        <f t="shared" si="3"/>
        <v/>
      </c>
      <c r="V12" s="114"/>
      <c r="W12" s="183"/>
      <c r="X12" s="114"/>
      <c r="Z12">
        <v>0.153</v>
      </c>
      <c r="AA12" s="113">
        <f t="shared" si="4"/>
        <v>0</v>
      </c>
      <c r="AC12" s="114">
        <v>6</v>
      </c>
      <c r="AD12" s="136" t="s">
        <v>40</v>
      </c>
      <c r="AE12" s="136" t="s">
        <v>67</v>
      </c>
    </row>
    <row r="13" spans="1:31" ht="14.25" customHeight="1">
      <c r="A13" s="194">
        <v>8</v>
      </c>
      <c r="B13" s="207" t="s">
        <v>253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114"/>
      <c r="N13" s="198">
        <v>8</v>
      </c>
      <c r="O13" s="130"/>
      <c r="P13" s="131"/>
      <c r="Q13" s="193" t="str">
        <f t="shared" si="0"/>
        <v/>
      </c>
      <c r="R13" s="133" t="str">
        <f t="shared" si="1"/>
        <v/>
      </c>
      <c r="S13" s="199" t="str">
        <f t="shared" si="5"/>
        <v/>
      </c>
      <c r="T13" s="135" t="str">
        <f t="shared" si="2"/>
        <v/>
      </c>
      <c r="U13" s="114" t="str">
        <f t="shared" si="3"/>
        <v/>
      </c>
      <c r="V13" s="114"/>
      <c r="W13" s="143"/>
      <c r="X13" s="114"/>
      <c r="Z13">
        <v>1955</v>
      </c>
      <c r="AA13" s="113">
        <f t="shared" si="4"/>
        <v>0</v>
      </c>
      <c r="AC13" s="114">
        <v>7</v>
      </c>
      <c r="AD13" s="136" t="s">
        <v>61</v>
      </c>
      <c r="AE13" s="136" t="s">
        <v>68</v>
      </c>
    </row>
    <row r="14" spans="1:31" ht="14.25" customHeight="1">
      <c r="A14" s="201">
        <v>9</v>
      </c>
      <c r="B14" s="211" t="s">
        <v>233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114"/>
      <c r="N14" s="138">
        <v>9</v>
      </c>
      <c r="O14" s="130"/>
      <c r="P14" s="131"/>
      <c r="Q14" s="193" t="str">
        <f t="shared" si="0"/>
        <v/>
      </c>
      <c r="R14" s="133" t="str">
        <f t="shared" si="1"/>
        <v/>
      </c>
      <c r="S14" s="199" t="str">
        <f t="shared" si="5"/>
        <v/>
      </c>
      <c r="T14" s="135" t="str">
        <f t="shared" si="2"/>
        <v/>
      </c>
      <c r="U14" s="114" t="str">
        <f t="shared" si="3"/>
        <v/>
      </c>
      <c r="V14" s="114"/>
      <c r="W14" s="143"/>
      <c r="X14" s="114"/>
      <c r="Z14">
        <v>48.3</v>
      </c>
      <c r="AA14" s="113">
        <f t="shared" si="4"/>
        <v>0</v>
      </c>
      <c r="AC14" s="114">
        <v>8</v>
      </c>
      <c r="AD14" s="136" t="s">
        <v>62</v>
      </c>
      <c r="AE14" s="136" t="s">
        <v>57</v>
      </c>
    </row>
    <row r="15" spans="1:31" ht="14.25" customHeight="1">
      <c r="A15" s="217">
        <v>10</v>
      </c>
      <c r="B15" s="218" t="s">
        <v>254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114"/>
      <c r="N15" s="221">
        <v>10</v>
      </c>
      <c r="O15" s="130"/>
      <c r="P15" s="131"/>
      <c r="Q15" s="222" t="str">
        <f t="shared" si="0"/>
        <v/>
      </c>
      <c r="R15" s="133" t="str">
        <f t="shared" si="1"/>
        <v/>
      </c>
      <c r="S15" s="223" t="str">
        <f t="shared" si="5"/>
        <v/>
      </c>
      <c r="T15" s="135" t="str">
        <f t="shared" si="2"/>
        <v/>
      </c>
      <c r="U15" s="114" t="str">
        <f t="shared" si="3"/>
        <v/>
      </c>
      <c r="V15" s="114"/>
      <c r="W15" s="143"/>
      <c r="X15" s="114"/>
      <c r="Z15">
        <v>1886</v>
      </c>
      <c r="AA15" s="113">
        <f t="shared" si="4"/>
        <v>0</v>
      </c>
      <c r="AC15" s="114">
        <v>9</v>
      </c>
      <c r="AD15" s="136" t="s">
        <v>63</v>
      </c>
      <c r="AE15" s="136" t="s">
        <v>61</v>
      </c>
    </row>
    <row r="16" spans="1:31" ht="16.15" customHeight="1">
      <c r="A16" s="137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139"/>
      <c r="P16" s="139"/>
      <c r="R16" s="140"/>
      <c r="S16" s="141"/>
      <c r="T16" s="119"/>
      <c r="U16" s="142"/>
      <c r="V16" s="114"/>
      <c r="W16" s="143"/>
      <c r="X16" s="114"/>
      <c r="Z16" s="144" t="s">
        <v>49</v>
      </c>
      <c r="AA16" s="114">
        <f>SUM(AA6:AA15)</f>
        <v>0</v>
      </c>
      <c r="AC16" s="114">
        <v>10</v>
      </c>
      <c r="AD16" s="136" t="s">
        <v>66</v>
      </c>
      <c r="AE16" s="136" t="s">
        <v>76</v>
      </c>
    </row>
    <row r="17" spans="1:27" ht="15.75">
      <c r="A17" s="137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14"/>
      <c r="N17" s="138"/>
      <c r="R17" s="252"/>
      <c r="S17" s="253"/>
      <c r="T17" s="254"/>
      <c r="U17" s="142"/>
      <c r="V17" s="114"/>
      <c r="W17" s="143"/>
      <c r="X17" s="114"/>
      <c r="Z17" s="144" t="s">
        <v>45</v>
      </c>
      <c r="AA17" s="114" t="str">
        <f>IF(COUNTA(O6:P15)&lt;20,"Incomplete",VLOOKUP(AA16,$AC$6:$AE$16,2,FALSE))</f>
        <v>Incomplete</v>
      </c>
    </row>
    <row r="18" spans="1:28" ht="14.25" customHeight="1">
      <c r="A18" s="137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38"/>
      <c r="R18" s="255"/>
      <c r="S18" s="256"/>
      <c r="T18" s="257"/>
      <c r="U18" s="142"/>
      <c r="V18" s="114"/>
      <c r="W18" s="143"/>
      <c r="X18" s="114"/>
      <c r="Y18" s="114"/>
      <c r="Z18" s="113"/>
      <c r="AA18" s="114"/>
      <c r="AB18" s="114"/>
    </row>
    <row r="19" spans="1:28" ht="14.25" customHeight="1">
      <c r="A19" s="137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38"/>
      <c r="R19" s="255"/>
      <c r="S19" s="256"/>
      <c r="T19" s="257"/>
      <c r="U19" s="142"/>
      <c r="V19" s="114"/>
      <c r="W19" s="143"/>
      <c r="X19" s="114"/>
      <c r="Y19" s="114"/>
      <c r="Z19" s="113"/>
      <c r="AA19" s="114"/>
      <c r="AB19" s="114"/>
    </row>
    <row r="20" spans="1:29" ht="6.75" customHeight="1">
      <c r="A20" s="145"/>
      <c r="B20" s="146"/>
      <c r="C20" s="147"/>
      <c r="D20" s="147"/>
      <c r="E20" s="147"/>
      <c r="F20" s="148"/>
      <c r="G20" s="147"/>
      <c r="H20" s="149"/>
      <c r="I20" s="147"/>
      <c r="J20" s="147"/>
      <c r="K20" s="147"/>
      <c r="L20" s="147"/>
      <c r="M20" s="114"/>
      <c r="N20" s="138"/>
      <c r="O20" s="150"/>
      <c r="P20" s="151"/>
      <c r="Q20" s="152"/>
      <c r="R20" s="255"/>
      <c r="S20" s="256"/>
      <c r="T20" s="257"/>
      <c r="U20" s="142"/>
      <c r="V20" s="114"/>
      <c r="W20" s="143"/>
      <c r="X20" s="114"/>
      <c r="Y20" s="153"/>
      <c r="Z20" s="113"/>
      <c r="AA20" s="153"/>
      <c r="AB20" s="153"/>
      <c r="AC20" s="154"/>
    </row>
    <row r="21" spans="1:29" ht="14.25" customHeight="1">
      <c r="A21" s="155"/>
      <c r="B21" s="239" t="s">
        <v>221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114"/>
      <c r="N21" s="138"/>
      <c r="O21" s="125" t="s">
        <v>3</v>
      </c>
      <c r="P21" s="125" t="s">
        <v>4</v>
      </c>
      <c r="Q21" s="156" t="s">
        <v>218</v>
      </c>
      <c r="R21" s="242" t="s">
        <v>5</v>
      </c>
      <c r="S21" s="243"/>
      <c r="T21" s="244"/>
      <c r="U21" s="142"/>
      <c r="V21" s="114"/>
      <c r="W21" s="143"/>
      <c r="X21" s="114"/>
      <c r="Y21" s="113"/>
      <c r="Z21" s="127" t="s">
        <v>50</v>
      </c>
      <c r="AA21" s="127" t="s">
        <v>46</v>
      </c>
      <c r="AB21" s="113"/>
      <c r="AC21" s="157"/>
    </row>
    <row r="22" spans="1:28" ht="14.25" customHeight="1">
      <c r="A22" s="189">
        <v>1</v>
      </c>
      <c r="B22" s="212" t="s">
        <v>239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3"/>
      <c r="M22" s="114"/>
      <c r="N22" s="129">
        <v>1</v>
      </c>
      <c r="O22" s="158"/>
      <c r="P22" s="159"/>
      <c r="Q22" s="160" t="str">
        <f aca="true" t="shared" si="6" ref="Q22:Q31">IF(Q$37=AA$2,Z22,"")</f>
        <v/>
      </c>
      <c r="R22" s="134" t="str">
        <f aca="true" t="shared" si="7" ref="R22:R31">IF(Q22="","",IF(ISBLANK(P22),"",(IF(O22=Z22,1,0)-P22)^2))</f>
        <v/>
      </c>
      <c r="S22" s="161"/>
      <c r="T22" s="135" t="str">
        <f aca="true" t="shared" si="8" ref="T22:T31">IF(Q$37=AA$2,IF(O22=Q22,"","X"),"")</f>
        <v/>
      </c>
      <c r="U22" s="142"/>
      <c r="V22" s="114"/>
      <c r="W22" s="143"/>
      <c r="X22" s="114"/>
      <c r="Y22" s="114"/>
      <c r="Z22" s="162" t="s">
        <v>40</v>
      </c>
      <c r="AA22" s="113">
        <f aca="true" t="shared" si="9" ref="AA22:AA31">IF(O22=Z22,1,0)</f>
        <v>0</v>
      </c>
      <c r="AB22">
        <v>1</v>
      </c>
    </row>
    <row r="23" spans="1:29" ht="14.25" customHeight="1">
      <c r="A23" s="194">
        <v>2</v>
      </c>
      <c r="B23" s="196" t="s">
        <v>255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14"/>
      <c r="N23" s="198">
        <v>2</v>
      </c>
      <c r="O23" s="158"/>
      <c r="P23" s="159"/>
      <c r="Q23" s="193" t="str">
        <f t="shared" si="6"/>
        <v/>
      </c>
      <c r="R23" s="199" t="str">
        <f t="shared" si="7"/>
        <v/>
      </c>
      <c r="S23" s="161"/>
      <c r="T23" s="135" t="str">
        <f t="shared" si="8"/>
        <v/>
      </c>
      <c r="U23" s="142"/>
      <c r="V23" s="114"/>
      <c r="W23" s="143"/>
      <c r="X23" s="114"/>
      <c r="Y23" s="153"/>
      <c r="Z23" s="225" t="s">
        <v>39</v>
      </c>
      <c r="AA23" s="113">
        <f t="shared" si="9"/>
        <v>0</v>
      </c>
      <c r="AB23">
        <v>0</v>
      </c>
      <c r="AC23" s="154"/>
    </row>
    <row r="24" spans="1:29" ht="14.25" customHeight="1">
      <c r="A24" s="201">
        <v>3</v>
      </c>
      <c r="B24" s="203" t="s">
        <v>240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114"/>
      <c r="N24" s="138">
        <v>3</v>
      </c>
      <c r="O24" s="158"/>
      <c r="P24" s="159"/>
      <c r="Q24" s="193" t="str">
        <f t="shared" si="6"/>
        <v/>
      </c>
      <c r="R24" s="199" t="str">
        <f t="shared" si="7"/>
        <v/>
      </c>
      <c r="S24" s="161"/>
      <c r="T24" s="135" t="str">
        <f t="shared" si="8"/>
        <v/>
      </c>
      <c r="U24" s="142"/>
      <c r="V24" s="114"/>
      <c r="W24" s="143"/>
      <c r="X24" s="114"/>
      <c r="Y24" s="113"/>
      <c r="Z24" s="225" t="s">
        <v>40</v>
      </c>
      <c r="AA24" s="113">
        <f t="shared" si="9"/>
        <v>0</v>
      </c>
      <c r="AB24">
        <v>1</v>
      </c>
      <c r="AC24" s="157"/>
    </row>
    <row r="25" spans="1:28" ht="14.25" customHeight="1">
      <c r="A25" s="194">
        <v>4</v>
      </c>
      <c r="B25" s="208" t="s">
        <v>256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114"/>
      <c r="N25" s="198">
        <v>4</v>
      </c>
      <c r="O25" s="158"/>
      <c r="P25" s="159"/>
      <c r="Q25" s="193" t="str">
        <f t="shared" si="6"/>
        <v/>
      </c>
      <c r="R25" s="199" t="str">
        <f t="shared" si="7"/>
        <v/>
      </c>
      <c r="S25" s="161"/>
      <c r="T25" s="135" t="str">
        <f t="shared" si="8"/>
        <v/>
      </c>
      <c r="U25" s="142"/>
      <c r="V25" s="114"/>
      <c r="W25" s="143"/>
      <c r="X25" s="114"/>
      <c r="Y25" s="114"/>
      <c r="Z25" s="225" t="s">
        <v>40</v>
      </c>
      <c r="AA25" s="113">
        <f t="shared" si="9"/>
        <v>0</v>
      </c>
      <c r="AB25">
        <v>0</v>
      </c>
    </row>
    <row r="26" spans="1:28" ht="14.25" customHeight="1">
      <c r="A26" s="201">
        <v>5</v>
      </c>
      <c r="B26" s="212" t="s">
        <v>241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114"/>
      <c r="N26" s="138">
        <v>5</v>
      </c>
      <c r="O26" s="158"/>
      <c r="P26" s="159"/>
      <c r="Q26" s="193" t="str">
        <f t="shared" si="6"/>
        <v/>
      </c>
      <c r="R26" s="199" t="str">
        <f t="shared" si="7"/>
        <v/>
      </c>
      <c r="S26" s="161"/>
      <c r="T26" s="135" t="str">
        <f t="shared" si="8"/>
        <v/>
      </c>
      <c r="U26" s="142"/>
      <c r="V26" s="114"/>
      <c r="W26" s="143"/>
      <c r="X26" s="114"/>
      <c r="Y26" s="153"/>
      <c r="Z26" s="225" t="s">
        <v>40</v>
      </c>
      <c r="AA26" s="113">
        <f t="shared" si="9"/>
        <v>0</v>
      </c>
      <c r="AB26">
        <v>1</v>
      </c>
    </row>
    <row r="27" spans="1:28" ht="14.25" customHeight="1">
      <c r="A27" s="194">
        <v>6</v>
      </c>
      <c r="B27" s="208" t="s">
        <v>257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114"/>
      <c r="N27" s="198">
        <v>6</v>
      </c>
      <c r="O27" s="158"/>
      <c r="P27" s="159"/>
      <c r="Q27" s="193" t="str">
        <f t="shared" si="6"/>
        <v/>
      </c>
      <c r="R27" s="199" t="str">
        <f t="shared" si="7"/>
        <v/>
      </c>
      <c r="S27" s="161"/>
      <c r="T27" s="135" t="str">
        <f t="shared" si="8"/>
        <v/>
      </c>
      <c r="U27" s="142"/>
      <c r="V27" s="114"/>
      <c r="W27" s="143"/>
      <c r="X27" s="114"/>
      <c r="Y27" s="113"/>
      <c r="Z27" s="225" t="s">
        <v>39</v>
      </c>
      <c r="AA27" s="113">
        <f t="shared" si="9"/>
        <v>0</v>
      </c>
      <c r="AB27">
        <v>0</v>
      </c>
    </row>
    <row r="28" spans="1:28" ht="14.25" customHeight="1">
      <c r="A28" s="201">
        <v>7</v>
      </c>
      <c r="B28" s="212" t="s">
        <v>242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14"/>
      <c r="N28" s="138">
        <v>7</v>
      </c>
      <c r="O28" s="158"/>
      <c r="P28" s="159"/>
      <c r="Q28" s="193" t="str">
        <f t="shared" si="6"/>
        <v/>
      </c>
      <c r="R28" s="199" t="str">
        <f t="shared" si="7"/>
        <v/>
      </c>
      <c r="S28" s="161"/>
      <c r="T28" s="135" t="str">
        <f t="shared" si="8"/>
        <v/>
      </c>
      <c r="U28" s="142"/>
      <c r="V28" s="114"/>
      <c r="W28" s="143"/>
      <c r="X28" s="114"/>
      <c r="Y28" s="114"/>
      <c r="Z28" s="225" t="s">
        <v>39</v>
      </c>
      <c r="AA28" s="113">
        <f t="shared" si="9"/>
        <v>0</v>
      </c>
      <c r="AB28">
        <v>0</v>
      </c>
    </row>
    <row r="29" spans="1:28" ht="14.25" customHeight="1">
      <c r="A29" s="194">
        <v>8</v>
      </c>
      <c r="B29" s="208" t="s">
        <v>258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114"/>
      <c r="N29" s="198">
        <v>8</v>
      </c>
      <c r="O29" s="158"/>
      <c r="P29" s="159"/>
      <c r="Q29" s="193" t="str">
        <f t="shared" si="6"/>
        <v/>
      </c>
      <c r="R29" s="199" t="str">
        <f t="shared" si="7"/>
        <v/>
      </c>
      <c r="S29" s="161"/>
      <c r="T29" s="135" t="str">
        <f t="shared" si="8"/>
        <v/>
      </c>
      <c r="U29" s="142"/>
      <c r="V29" s="114"/>
      <c r="W29" s="143"/>
      <c r="X29" s="114"/>
      <c r="Y29" s="114"/>
      <c r="Z29" s="225" t="s">
        <v>40</v>
      </c>
      <c r="AA29" s="113">
        <f t="shared" si="9"/>
        <v>0</v>
      </c>
      <c r="AB29">
        <v>1</v>
      </c>
    </row>
    <row r="30" spans="1:28" ht="14.25" customHeight="1">
      <c r="A30" s="201">
        <v>9</v>
      </c>
      <c r="B30" s="212" t="s">
        <v>243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3"/>
      <c r="M30" s="114"/>
      <c r="N30" s="138">
        <v>9</v>
      </c>
      <c r="O30" s="158"/>
      <c r="P30" s="159"/>
      <c r="Q30" s="193" t="str">
        <f t="shared" si="6"/>
        <v/>
      </c>
      <c r="R30" s="199" t="str">
        <f t="shared" si="7"/>
        <v/>
      </c>
      <c r="S30" s="161"/>
      <c r="T30" s="135" t="str">
        <f t="shared" si="8"/>
        <v/>
      </c>
      <c r="U30" s="142"/>
      <c r="V30" s="114"/>
      <c r="W30" s="143"/>
      <c r="X30" s="114"/>
      <c r="Y30" s="114"/>
      <c r="Z30" s="225" t="s">
        <v>40</v>
      </c>
      <c r="AA30" s="113">
        <f t="shared" si="9"/>
        <v>0</v>
      </c>
      <c r="AB30">
        <v>1</v>
      </c>
    </row>
    <row r="31" spans="1:28" ht="14.25" customHeight="1">
      <c r="A31" s="217">
        <v>10</v>
      </c>
      <c r="B31" s="219" t="s">
        <v>259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114"/>
      <c r="N31" s="221">
        <v>10</v>
      </c>
      <c r="O31" s="158"/>
      <c r="P31" s="159"/>
      <c r="Q31" s="222" t="str">
        <f t="shared" si="6"/>
        <v/>
      </c>
      <c r="R31" s="223" t="str">
        <f t="shared" si="7"/>
        <v/>
      </c>
      <c r="S31" s="161"/>
      <c r="T31" s="135" t="str">
        <f t="shared" si="8"/>
        <v/>
      </c>
      <c r="U31" s="142"/>
      <c r="V31" s="114"/>
      <c r="W31" s="143"/>
      <c r="X31" s="114"/>
      <c r="Y31" s="114"/>
      <c r="Z31" s="226" t="s">
        <v>39</v>
      </c>
      <c r="AA31" s="113">
        <f t="shared" si="9"/>
        <v>0</v>
      </c>
      <c r="AB31">
        <v>0</v>
      </c>
    </row>
    <row r="32" spans="1:28" ht="15.75" thickBo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38"/>
      <c r="O32" s="163"/>
      <c r="P32" s="121"/>
      <c r="Q32" s="164"/>
      <c r="R32" s="165"/>
      <c r="S32" s="141"/>
      <c r="T32" s="119"/>
      <c r="U32" s="142"/>
      <c r="V32" s="114"/>
      <c r="W32" s="143"/>
      <c r="X32" s="114"/>
      <c r="Y32" s="114"/>
      <c r="Z32" s="144" t="s">
        <v>49</v>
      </c>
      <c r="AA32" s="114">
        <f>SUM(AA22:AA31)</f>
        <v>0</v>
      </c>
      <c r="AB32" s="114"/>
    </row>
    <row r="33" spans="1:28" ht="17.85" customHeight="1" hidden="1" thickBo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38"/>
      <c r="O33" s="237" t="s">
        <v>53</v>
      </c>
      <c r="P33" s="237"/>
      <c r="Q33" s="166"/>
      <c r="R33" s="167"/>
      <c r="S33" s="141"/>
      <c r="T33" s="119"/>
      <c r="U33" s="142"/>
      <c r="V33" s="114"/>
      <c r="W33" s="143"/>
      <c r="X33" s="114"/>
      <c r="Y33" s="114"/>
      <c r="Z33" s="144" t="s">
        <v>45</v>
      </c>
      <c r="AA33" s="114" t="str">
        <f>IF(COUNTA(O22:P31)&lt;20,"Incomplete",VLOOKUP(AA32,$AC$6:$AE$16,3,FALSE))</f>
        <v>Incomplete</v>
      </c>
      <c r="AB33" s="114"/>
    </row>
    <row r="34" spans="1:28" ht="17.85" customHeight="1" hidden="1" thickBo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38"/>
      <c r="O34" s="237" t="s">
        <v>71</v>
      </c>
      <c r="P34" s="237"/>
      <c r="Q34" s="168" t="str">
        <f>IF(AA1=FALSE,"",AA17)</f>
        <v>Incomplete</v>
      </c>
      <c r="R34" s="167"/>
      <c r="S34" s="141"/>
      <c r="T34" s="119"/>
      <c r="U34" s="142"/>
      <c r="V34" s="228"/>
      <c r="W34" s="228"/>
      <c r="X34" s="114"/>
      <c r="Y34" s="114"/>
      <c r="Z34" s="113"/>
      <c r="AA34" s="114"/>
      <c r="AB34" s="114"/>
    </row>
    <row r="35" spans="1:28" ht="14.25" customHeight="1" hidden="1" thickBo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69"/>
      <c r="N35" s="117"/>
      <c r="O35" s="237" t="s">
        <v>72</v>
      </c>
      <c r="P35" s="237"/>
      <c r="Q35" s="168" t="str">
        <f>IF(AA1=FALSE,"",AA33)</f>
        <v>Incomplete</v>
      </c>
      <c r="R35" s="170" t="str">
        <f>_xlfn.IFERROR(AVERAGE(R22:R31),"")</f>
        <v/>
      </c>
      <c r="S35" s="141"/>
      <c r="T35" s="119"/>
      <c r="U35" s="142"/>
      <c r="V35" s="228"/>
      <c r="W35" s="228"/>
      <c r="X35" s="113"/>
      <c r="Y35" s="114"/>
      <c r="Z35" s="113"/>
      <c r="AA35" s="114"/>
      <c r="AB35" s="114"/>
    </row>
    <row r="36" spans="1:28" ht="14.25" customHeight="1" hidden="1" thickBo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7"/>
      <c r="R36" s="115"/>
      <c r="S36" s="115"/>
      <c r="T36" s="119"/>
      <c r="U36" s="142"/>
      <c r="V36" s="228"/>
      <c r="W36" s="228"/>
      <c r="Y36" s="114"/>
      <c r="Z36" s="113"/>
      <c r="AA36" s="114"/>
      <c r="AB36" s="114"/>
    </row>
    <row r="37" spans="1:28" ht="14.25" customHeight="1" thickBo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7"/>
      <c r="O37" s="237" t="s">
        <v>6</v>
      </c>
      <c r="P37" s="237"/>
      <c r="Q37" s="172"/>
      <c r="R37" s="115"/>
      <c r="S37" s="115"/>
      <c r="T37" s="119"/>
      <c r="U37" s="142"/>
      <c r="Y37" s="114"/>
      <c r="Z37" s="113"/>
      <c r="AA37" s="114"/>
      <c r="AB37" s="114"/>
    </row>
    <row r="38" spans="1:28" ht="14.25" customHeight="1" thickBo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7"/>
      <c r="O38" s="233" t="s">
        <v>73</v>
      </c>
      <c r="P38" s="233"/>
      <c r="Q38" s="230" t="str">
        <f>IF(AA1=FALSE,"",IF(Q37&lt;&gt;AA2,"",SUM(AA6:AA15)&amp;" of 10"))</f>
        <v/>
      </c>
      <c r="R38" s="173"/>
      <c r="S38" s="174"/>
      <c r="T38" s="119"/>
      <c r="U38" s="142"/>
      <c r="AA38" s="114"/>
      <c r="AB38" s="114"/>
    </row>
    <row r="39" spans="1:28" ht="14.25" customHeight="1" thickBo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7"/>
      <c r="O39" s="233" t="s">
        <v>260</v>
      </c>
      <c r="P39" s="233"/>
      <c r="Q39" s="171">
        <f>IF(AA1=TRUE,SUM(P22:P31),"")</f>
        <v>0</v>
      </c>
      <c r="R39" s="229"/>
      <c r="S39" s="174"/>
      <c r="T39" s="119"/>
      <c r="U39" s="142"/>
      <c r="AA39" s="114"/>
      <c r="AB39" s="114"/>
    </row>
    <row r="40" spans="1:28" ht="12.75" customHeight="1" thickBo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7"/>
      <c r="O40" s="233" t="s">
        <v>74</v>
      </c>
      <c r="P40" s="233"/>
      <c r="Q40" s="230" t="str">
        <f>IF(AA1=FALSE,"",IF(Q37&lt;&gt;AA2,"",SUM(AA22:AA31)))</f>
        <v/>
      </c>
      <c r="R40" s="115"/>
      <c r="S40" s="115"/>
      <c r="T40" s="119"/>
      <c r="U40" s="142"/>
      <c r="V40" s="114"/>
      <c r="W40" s="143"/>
      <c r="X40" s="114"/>
      <c r="Y40" s="114"/>
      <c r="Z40" s="114"/>
      <c r="AA40" s="114"/>
      <c r="AB40" s="114"/>
    </row>
    <row r="41" spans="1:28" ht="12.75" customHeight="1" thickBo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7"/>
      <c r="R41" s="115"/>
      <c r="S41" s="115"/>
      <c r="T41" s="119"/>
      <c r="U41" s="142"/>
      <c r="V41" s="114"/>
      <c r="W41" s="143"/>
      <c r="X41" s="114"/>
      <c r="Y41" s="114"/>
      <c r="Z41" s="114"/>
      <c r="AA41" s="114"/>
      <c r="AB41" s="114"/>
    </row>
    <row r="42" spans="1:28" ht="14.25" customHeight="1" thickBo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75"/>
      <c r="O42" s="234" t="s">
        <v>75</v>
      </c>
      <c r="P42" s="234"/>
      <c r="Q42" s="176" t="str">
        <f>IF(AA1=FALSE,"",IF(_xlfn.IFERROR(SUM(R6:R15)/10,"")=0,"",SUM(R6:R15)/10))</f>
        <v/>
      </c>
      <c r="R42" s="142"/>
      <c r="S42" s="142"/>
      <c r="T42" s="177"/>
      <c r="U42" s="142"/>
      <c r="V42" s="114"/>
      <c r="W42" s="143"/>
      <c r="X42" s="114"/>
      <c r="Y42" s="114"/>
      <c r="AA42" s="114"/>
      <c r="AB42" s="114"/>
    </row>
    <row r="43" spans="1:28" ht="14.25" customHeight="1" thickBo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75"/>
      <c r="O43" s="233" t="s">
        <v>43</v>
      </c>
      <c r="P43" s="233"/>
      <c r="Q43" s="178" t="str">
        <f>_xlfn.IFERROR(IF(Q22="","",MAX((Q40-Q39)/10,0.1*(5-Q39))),"")</f>
        <v/>
      </c>
      <c r="R43" s="142"/>
      <c r="S43" s="142"/>
      <c r="T43" s="177"/>
      <c r="U43" s="142"/>
      <c r="V43" s="114"/>
      <c r="W43" s="143"/>
      <c r="X43" s="114"/>
      <c r="Y43" s="114"/>
      <c r="AA43" s="114"/>
      <c r="AB43" s="114"/>
    </row>
    <row r="44" spans="1:28" ht="14.25" customHeight="1" thickBo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79"/>
      <c r="O44" s="180"/>
      <c r="P44" s="180"/>
      <c r="Q44" s="180"/>
      <c r="R44" s="181"/>
      <c r="S44" s="181"/>
      <c r="T44" s="18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AA50" s="114"/>
      <c r="AB50" s="114"/>
    </row>
    <row r="51" spans="1:28" ht="14.25" customHeight="1">
      <c r="A51" s="113"/>
      <c r="B51" s="113"/>
      <c r="C51" s="114"/>
      <c r="D51" s="114"/>
      <c r="E51" s="114"/>
      <c r="F51" s="115"/>
      <c r="G51" s="114"/>
      <c r="H51" s="116"/>
      <c r="I51" s="114"/>
      <c r="J51" s="114"/>
      <c r="K51" s="114"/>
      <c r="L51" s="114"/>
      <c r="M51" s="114"/>
      <c r="N51" s="114"/>
      <c r="O51" s="114"/>
      <c r="P51" s="183"/>
      <c r="Q51" s="142"/>
      <c r="R51" s="142"/>
      <c r="S51" s="142"/>
      <c r="T51" s="142"/>
      <c r="U51" s="142"/>
      <c r="V51" s="114"/>
      <c r="W51" s="143"/>
      <c r="X51" s="114"/>
      <c r="Y51" s="114"/>
      <c r="AA51" s="114"/>
      <c r="AB51" s="114"/>
    </row>
    <row r="52" spans="1:28" ht="14.25" customHeight="1">
      <c r="A52" s="113"/>
      <c r="B52" s="113"/>
      <c r="C52" s="114"/>
      <c r="D52" s="114"/>
      <c r="E52" s="114"/>
      <c r="F52" s="115"/>
      <c r="G52" s="114"/>
      <c r="H52" s="116"/>
      <c r="I52" s="114"/>
      <c r="J52" s="114"/>
      <c r="K52" s="114"/>
      <c r="L52" s="114"/>
      <c r="M52" s="114"/>
      <c r="N52" s="114"/>
      <c r="O52" s="114"/>
      <c r="P52" s="183"/>
      <c r="Q52" s="142"/>
      <c r="R52" s="142"/>
      <c r="S52" s="142"/>
      <c r="T52" s="142"/>
      <c r="U52" s="142"/>
      <c r="V52" s="114"/>
      <c r="W52" s="143"/>
      <c r="X52" s="114"/>
      <c r="Y52" s="114"/>
      <c r="Z52" s="113"/>
      <c r="AA52" s="114"/>
      <c r="AB52" s="114"/>
    </row>
    <row r="53" spans="1:28" ht="14.25" customHeight="1">
      <c r="A53" s="113"/>
      <c r="B53" s="113"/>
      <c r="C53" s="114"/>
      <c r="D53" s="114"/>
      <c r="E53" s="114"/>
      <c r="F53" s="115"/>
      <c r="G53" s="114"/>
      <c r="H53" s="116"/>
      <c r="I53" s="114"/>
      <c r="J53" s="114"/>
      <c r="K53" s="114"/>
      <c r="L53" s="114"/>
      <c r="M53" s="114"/>
      <c r="N53" s="114"/>
      <c r="O53" s="114"/>
      <c r="P53" s="183"/>
      <c r="Q53" s="142"/>
      <c r="R53" s="142"/>
      <c r="S53" s="142"/>
      <c r="T53" s="142"/>
      <c r="U53" s="142"/>
      <c r="V53" s="114"/>
      <c r="W53" s="143"/>
      <c r="X53" s="114"/>
      <c r="Y53" s="114"/>
      <c r="Z53" s="113"/>
      <c r="AA53" s="114"/>
      <c r="AB53" s="114"/>
    </row>
    <row r="54" spans="1:28" ht="14.25" customHeight="1">
      <c r="A54" s="113"/>
      <c r="B54" s="113"/>
      <c r="C54" s="114"/>
      <c r="D54" s="114"/>
      <c r="E54" s="114"/>
      <c r="F54" s="115"/>
      <c r="G54" s="114"/>
      <c r="H54" s="116"/>
      <c r="I54" s="114"/>
      <c r="J54" s="114"/>
      <c r="K54" s="114"/>
      <c r="L54" s="114"/>
      <c r="M54" s="114"/>
      <c r="N54" s="114"/>
      <c r="O54" s="114"/>
      <c r="P54" s="183"/>
      <c r="Q54" s="142"/>
      <c r="R54" s="142"/>
      <c r="S54" s="142"/>
      <c r="T54" s="142"/>
      <c r="U54" s="142"/>
      <c r="V54" s="114"/>
      <c r="W54" s="143"/>
      <c r="X54" s="114"/>
      <c r="Y54" s="114"/>
      <c r="AA54" s="114"/>
      <c r="AB54" s="114"/>
    </row>
    <row r="55" spans="1:28" ht="14.25" customHeight="1">
      <c r="A55" s="113"/>
      <c r="B55" s="113"/>
      <c r="C55" s="114"/>
      <c r="D55" s="114"/>
      <c r="E55" s="114"/>
      <c r="F55" s="115"/>
      <c r="G55" s="114"/>
      <c r="H55" s="116"/>
      <c r="I55" s="114"/>
      <c r="J55" s="114"/>
      <c r="K55" s="114"/>
      <c r="L55" s="114"/>
      <c r="M55" s="114"/>
      <c r="N55" s="114"/>
      <c r="O55" s="114"/>
      <c r="P55" s="183"/>
      <c r="Q55" s="142"/>
      <c r="R55" s="142"/>
      <c r="S55" s="142"/>
      <c r="T55" s="142"/>
      <c r="U55" s="142"/>
      <c r="V55" s="114"/>
      <c r="W55" s="143"/>
      <c r="X55" s="114"/>
      <c r="Y55" s="114"/>
      <c r="AA55" s="114"/>
      <c r="AB55" s="114"/>
    </row>
    <row r="56" spans="1:28" ht="14.25" customHeight="1">
      <c r="A56" s="113"/>
      <c r="B56" s="113"/>
      <c r="C56" s="114"/>
      <c r="D56" s="114"/>
      <c r="E56" s="114"/>
      <c r="F56" s="115"/>
      <c r="G56" s="114"/>
      <c r="H56" s="116"/>
      <c r="I56" s="114"/>
      <c r="J56" s="114"/>
      <c r="K56" s="114"/>
      <c r="L56" s="114"/>
      <c r="M56" s="114"/>
      <c r="N56" s="114"/>
      <c r="O56" s="114"/>
      <c r="P56" s="183"/>
      <c r="Q56" s="142"/>
      <c r="R56" s="142"/>
      <c r="S56" s="142"/>
      <c r="T56" s="142"/>
      <c r="U56" s="142"/>
      <c r="V56" s="114"/>
      <c r="W56" s="143"/>
      <c r="X56" s="114"/>
      <c r="Y56" s="114"/>
      <c r="AA56" s="114"/>
      <c r="AB56" s="114"/>
    </row>
    <row r="57" spans="1:28" ht="14.25" customHeight="1">
      <c r="A57" s="113"/>
      <c r="B57" s="113"/>
      <c r="C57" s="114"/>
      <c r="D57" s="114"/>
      <c r="E57" s="114"/>
      <c r="F57" s="115"/>
      <c r="G57" s="114"/>
      <c r="H57" s="116"/>
      <c r="I57" s="114"/>
      <c r="J57" s="114"/>
      <c r="K57" s="114"/>
      <c r="L57" s="114"/>
      <c r="M57" s="114"/>
      <c r="N57" s="114"/>
      <c r="O57" s="114"/>
      <c r="P57" s="183"/>
      <c r="Q57" s="142"/>
      <c r="R57" s="142"/>
      <c r="S57" s="142"/>
      <c r="T57" s="142"/>
      <c r="U57" s="142"/>
      <c r="V57" s="114"/>
      <c r="W57" s="143"/>
      <c r="X57" s="114"/>
      <c r="Y57" s="114"/>
      <c r="AA57" s="114"/>
      <c r="AB57" s="114"/>
    </row>
    <row r="58" spans="1:28" ht="14.25" customHeight="1">
      <c r="A58" s="113"/>
      <c r="B58" s="113"/>
      <c r="C58" s="114"/>
      <c r="D58" s="114"/>
      <c r="E58" s="114"/>
      <c r="F58" s="115"/>
      <c r="G58" s="114"/>
      <c r="H58" s="116"/>
      <c r="I58" s="114"/>
      <c r="J58" s="114"/>
      <c r="K58" s="114"/>
      <c r="L58" s="114"/>
      <c r="M58" s="114"/>
      <c r="N58" s="114"/>
      <c r="O58" s="114"/>
      <c r="P58" s="183"/>
      <c r="Q58" s="142"/>
      <c r="R58" s="142"/>
      <c r="S58" s="142"/>
      <c r="T58" s="142"/>
      <c r="U58" s="142"/>
      <c r="V58" s="114"/>
      <c r="W58" s="143"/>
      <c r="X58" s="114"/>
      <c r="Y58" s="114"/>
      <c r="AA58" s="114"/>
      <c r="AB58" s="114"/>
    </row>
    <row r="59" spans="1:28" ht="14.25" customHeight="1">
      <c r="A59" s="113"/>
      <c r="B59" s="113"/>
      <c r="C59" s="114"/>
      <c r="D59" s="114"/>
      <c r="E59" s="114"/>
      <c r="F59" s="115"/>
      <c r="G59" s="114"/>
      <c r="H59" s="116"/>
      <c r="I59" s="114"/>
      <c r="J59" s="114"/>
      <c r="K59" s="114"/>
      <c r="L59" s="114"/>
      <c r="M59" s="114"/>
      <c r="N59" s="114"/>
      <c r="O59" s="114"/>
      <c r="P59" s="183"/>
      <c r="Q59" s="142"/>
      <c r="R59" s="142"/>
      <c r="S59" s="142"/>
      <c r="T59" s="142"/>
      <c r="U59" s="142"/>
      <c r="V59" s="114"/>
      <c r="W59" s="143"/>
      <c r="X59" s="114"/>
      <c r="Y59" s="114"/>
      <c r="AA59" s="114"/>
      <c r="AB59" s="114"/>
    </row>
    <row r="60" spans="1:28" ht="14.25" customHeight="1">
      <c r="A60" s="113"/>
      <c r="B60" s="113"/>
      <c r="C60" s="114"/>
      <c r="D60" s="114"/>
      <c r="E60" s="114"/>
      <c r="F60" s="115"/>
      <c r="G60" s="114"/>
      <c r="H60" s="116"/>
      <c r="I60" s="114"/>
      <c r="J60" s="114"/>
      <c r="K60" s="114"/>
      <c r="L60" s="114"/>
      <c r="M60" s="114"/>
      <c r="N60" s="114"/>
      <c r="O60" s="114"/>
      <c r="P60" s="183"/>
      <c r="Q60" s="142"/>
      <c r="R60" s="142"/>
      <c r="S60" s="142"/>
      <c r="T60" s="142"/>
      <c r="U60" s="142"/>
      <c r="V60" s="114"/>
      <c r="W60" s="143"/>
      <c r="X60" s="114"/>
      <c r="Y60" s="114"/>
      <c r="AA60" s="114"/>
      <c r="AB60" s="114"/>
    </row>
    <row r="61" spans="1:28" ht="14.25" customHeight="1">
      <c r="A61" s="113"/>
      <c r="B61" s="113"/>
      <c r="C61" s="114"/>
      <c r="D61" s="114"/>
      <c r="E61" s="114"/>
      <c r="F61" s="115"/>
      <c r="G61" s="114"/>
      <c r="H61" s="116"/>
      <c r="I61" s="114"/>
      <c r="J61" s="114"/>
      <c r="K61" s="114"/>
      <c r="L61" s="114"/>
      <c r="M61" s="114"/>
      <c r="N61" s="114"/>
      <c r="O61" s="114"/>
      <c r="P61" s="183"/>
      <c r="Q61" s="142"/>
      <c r="R61" s="142"/>
      <c r="S61" s="142"/>
      <c r="T61" s="142"/>
      <c r="U61" s="142"/>
      <c r="V61" s="114"/>
      <c r="W61" s="143"/>
      <c r="X61" s="114"/>
      <c r="Y61" s="114"/>
      <c r="AA61" s="114"/>
      <c r="AB61" s="114"/>
    </row>
    <row r="62" spans="1:28" ht="14.25" customHeight="1">
      <c r="A62" s="113"/>
      <c r="B62" s="113"/>
      <c r="C62" s="114"/>
      <c r="D62" s="114"/>
      <c r="E62" s="114"/>
      <c r="F62" s="115"/>
      <c r="G62" s="114"/>
      <c r="H62" s="116"/>
      <c r="I62" s="114"/>
      <c r="J62" s="114"/>
      <c r="K62" s="114"/>
      <c r="L62" s="114"/>
      <c r="M62" s="114"/>
      <c r="N62" s="114"/>
      <c r="O62" s="114"/>
      <c r="P62" s="183"/>
      <c r="Q62" s="142"/>
      <c r="R62" s="142"/>
      <c r="S62" s="142"/>
      <c r="T62" s="142"/>
      <c r="U62" s="142"/>
      <c r="V62" s="114"/>
      <c r="W62" s="143"/>
      <c r="X62" s="114"/>
      <c r="Y62" s="114"/>
      <c r="AA62" s="114"/>
      <c r="AB62" s="114"/>
    </row>
    <row r="63" spans="1:28" ht="14.25" customHeight="1">
      <c r="A63" s="113"/>
      <c r="B63" s="113"/>
      <c r="C63" s="114"/>
      <c r="D63" s="114"/>
      <c r="E63" s="114"/>
      <c r="F63" s="115"/>
      <c r="G63" s="114"/>
      <c r="H63" s="116"/>
      <c r="I63" s="114"/>
      <c r="J63" s="114"/>
      <c r="K63" s="114"/>
      <c r="L63" s="114"/>
      <c r="M63" s="114"/>
      <c r="N63" s="114"/>
      <c r="O63" s="114"/>
      <c r="P63" s="183"/>
      <c r="Q63" s="142"/>
      <c r="R63" s="142"/>
      <c r="S63" s="142"/>
      <c r="T63" s="142"/>
      <c r="U63" s="142"/>
      <c r="V63" s="114"/>
      <c r="W63" s="143"/>
      <c r="X63" s="114"/>
      <c r="Y63" s="114"/>
      <c r="AA63" s="114"/>
      <c r="AB63" s="114"/>
    </row>
    <row r="64" spans="1:28" ht="14.25" customHeight="1">
      <c r="A64" s="113"/>
      <c r="B64" s="113"/>
      <c r="C64" s="114"/>
      <c r="D64" s="114"/>
      <c r="E64" s="114"/>
      <c r="F64" s="115"/>
      <c r="G64" s="114"/>
      <c r="H64" s="116"/>
      <c r="I64" s="114"/>
      <c r="J64" s="114"/>
      <c r="K64" s="114"/>
      <c r="L64" s="114"/>
      <c r="M64" s="114"/>
      <c r="N64" s="114"/>
      <c r="O64" s="114"/>
      <c r="P64" s="183"/>
      <c r="Q64" s="142"/>
      <c r="R64" s="142"/>
      <c r="S64" s="142"/>
      <c r="T64" s="142"/>
      <c r="U64" s="142"/>
      <c r="V64" s="114"/>
      <c r="W64" s="143"/>
      <c r="X64" s="114"/>
      <c r="Y64" s="114"/>
      <c r="Z64" s="113"/>
      <c r="AA64" s="114"/>
      <c r="AB64" s="114"/>
    </row>
    <row r="65" spans="1:28" ht="14.25" customHeight="1">
      <c r="A65" s="113"/>
      <c r="B65" s="113"/>
      <c r="C65" s="114"/>
      <c r="D65" s="114"/>
      <c r="E65" s="114"/>
      <c r="F65" s="115"/>
      <c r="G65" s="114"/>
      <c r="H65" s="116"/>
      <c r="I65" s="114"/>
      <c r="J65" s="114"/>
      <c r="K65" s="114"/>
      <c r="L65" s="114"/>
      <c r="M65" s="114"/>
      <c r="N65" s="114"/>
      <c r="O65" s="114"/>
      <c r="P65" s="183"/>
      <c r="Q65" s="142"/>
      <c r="R65" s="142"/>
      <c r="S65" s="142"/>
      <c r="T65" s="142"/>
      <c r="U65" s="142"/>
      <c r="V65" s="114"/>
      <c r="W65" s="143"/>
      <c r="X65" s="114"/>
      <c r="Y65" s="114"/>
      <c r="Z65" s="113"/>
      <c r="AA65" s="114"/>
      <c r="AB65" s="114"/>
    </row>
    <row r="66" spans="1:28" ht="14.25" customHeight="1">
      <c r="A66" s="113"/>
      <c r="B66" s="113"/>
      <c r="C66" s="114"/>
      <c r="D66" s="114"/>
      <c r="E66" s="114"/>
      <c r="F66" s="115"/>
      <c r="G66" s="114"/>
      <c r="H66" s="116"/>
      <c r="I66" s="114"/>
      <c r="J66" s="114"/>
      <c r="K66" s="114"/>
      <c r="L66" s="114"/>
      <c r="M66" s="114"/>
      <c r="N66" s="114"/>
      <c r="O66" s="114"/>
      <c r="P66" s="183"/>
      <c r="Q66" s="142"/>
      <c r="R66" s="142"/>
      <c r="S66" s="142"/>
      <c r="T66" s="142"/>
      <c r="U66" s="142"/>
      <c r="V66" s="114"/>
      <c r="W66" s="143"/>
      <c r="X66" s="114"/>
      <c r="Y66" s="114"/>
      <c r="Z66" s="113"/>
      <c r="AA66" s="114"/>
      <c r="AB66" s="114"/>
    </row>
    <row r="67" spans="1:28" ht="14.25" customHeight="1">
      <c r="A67" s="113"/>
      <c r="B67" s="113"/>
      <c r="C67" s="114"/>
      <c r="D67" s="114"/>
      <c r="E67" s="114"/>
      <c r="F67" s="115"/>
      <c r="G67" s="114"/>
      <c r="H67" s="116"/>
      <c r="I67" s="114"/>
      <c r="J67" s="114"/>
      <c r="K67" s="114"/>
      <c r="L67" s="114"/>
      <c r="M67" s="114"/>
      <c r="N67" s="114"/>
      <c r="O67" s="114"/>
      <c r="P67" s="183"/>
      <c r="Q67" s="142"/>
      <c r="R67" s="142"/>
      <c r="S67" s="142"/>
      <c r="T67" s="142"/>
      <c r="U67" s="142"/>
      <c r="V67" s="114"/>
      <c r="W67" s="143"/>
      <c r="X67" s="114"/>
      <c r="Y67" s="114"/>
      <c r="Z67" s="113"/>
      <c r="AA67" s="114"/>
      <c r="AB67" s="114"/>
    </row>
    <row r="68" spans="1:28" ht="14.25" customHeight="1">
      <c r="A68" s="113"/>
      <c r="B68" s="113"/>
      <c r="C68" s="114"/>
      <c r="D68" s="114"/>
      <c r="E68" s="114"/>
      <c r="F68" s="115"/>
      <c r="G68" s="114"/>
      <c r="H68" s="116"/>
      <c r="I68" s="114"/>
      <c r="J68" s="114"/>
      <c r="K68" s="114"/>
      <c r="L68" s="114"/>
      <c r="M68" s="114"/>
      <c r="N68" s="114"/>
      <c r="O68" s="114"/>
      <c r="P68" s="183"/>
      <c r="Q68" s="142"/>
      <c r="R68" s="142"/>
      <c r="S68" s="142"/>
      <c r="T68" s="142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8" ht="15">
      <c r="P162" s="186"/>
      <c r="Q162" s="187"/>
      <c r="R162" s="187"/>
      <c r="S162" s="187"/>
      <c r="T162" s="187"/>
      <c r="U162" s="142"/>
      <c r="V162" s="114"/>
      <c r="W162" s="143"/>
      <c r="X162" s="114"/>
      <c r="Y162" s="114"/>
      <c r="Z162" s="113"/>
      <c r="AA162" s="114"/>
      <c r="AB162" s="114"/>
    </row>
    <row r="163" spans="16:28" ht="15">
      <c r="P163" s="186"/>
      <c r="Q163" s="187"/>
      <c r="R163" s="187"/>
      <c r="S163" s="187"/>
      <c r="T163" s="187"/>
      <c r="U163" s="142"/>
      <c r="V163" s="114"/>
      <c r="W163" s="143"/>
      <c r="X163" s="114"/>
      <c r="Y163" s="114"/>
      <c r="Z163" s="113"/>
      <c r="AA163" s="114"/>
      <c r="AB163" s="114"/>
    </row>
    <row r="164" spans="16:28" ht="15">
      <c r="P164" s="186"/>
      <c r="Q164" s="187"/>
      <c r="R164" s="187"/>
      <c r="S164" s="187"/>
      <c r="T164" s="187"/>
      <c r="U164" s="142"/>
      <c r="V164" s="114"/>
      <c r="W164" s="143"/>
      <c r="X164" s="114"/>
      <c r="Y164" s="114"/>
      <c r="Z164" s="113"/>
      <c r="AA164" s="114"/>
      <c r="AB164" s="114"/>
    </row>
    <row r="165" spans="16:28" ht="15">
      <c r="P165" s="186"/>
      <c r="Q165" s="187"/>
      <c r="R165" s="187"/>
      <c r="S165" s="187"/>
      <c r="T165" s="187"/>
      <c r="U165" s="142"/>
      <c r="V165" s="114"/>
      <c r="W165" s="143"/>
      <c r="X165" s="114"/>
      <c r="Y165" s="114"/>
      <c r="Z165" s="113"/>
      <c r="AA165" s="114"/>
      <c r="AB165" s="114"/>
    </row>
    <row r="166" spans="16:28" ht="15">
      <c r="P166" s="186"/>
      <c r="Q166" s="187"/>
      <c r="R166" s="187"/>
      <c r="S166" s="187"/>
      <c r="T166" s="187"/>
      <c r="U166" s="142"/>
      <c r="V166" s="114"/>
      <c r="W166" s="143"/>
      <c r="X166" s="114"/>
      <c r="Y166" s="114"/>
      <c r="Z166" s="113"/>
      <c r="AA166" s="114"/>
      <c r="AB166" s="114"/>
    </row>
    <row r="167" spans="16:28" ht="15">
      <c r="P167" s="186"/>
      <c r="Q167" s="187"/>
      <c r="R167" s="187"/>
      <c r="S167" s="187"/>
      <c r="T167" s="187"/>
      <c r="U167" s="142"/>
      <c r="V167" s="114"/>
      <c r="W167" s="143"/>
      <c r="X167" s="114"/>
      <c r="Y167" s="114"/>
      <c r="Z167" s="113"/>
      <c r="AA167" s="114"/>
      <c r="AB167" s="114"/>
    </row>
    <row r="168" spans="16:28" ht="15">
      <c r="P168" s="186"/>
      <c r="Q168" s="187"/>
      <c r="R168" s="187"/>
      <c r="S168" s="187"/>
      <c r="T168" s="187"/>
      <c r="U168" s="142"/>
      <c r="V168" s="114"/>
      <c r="W168" s="143"/>
      <c r="X168" s="114"/>
      <c r="Y168" s="114"/>
      <c r="Z168" s="113"/>
      <c r="AA168" s="114"/>
      <c r="AB168" s="114"/>
    </row>
    <row r="169" spans="16:28" ht="15">
      <c r="P169" s="186"/>
      <c r="Q169" s="187"/>
      <c r="R169" s="187"/>
      <c r="S169" s="187"/>
      <c r="T169" s="187"/>
      <c r="U169" s="142"/>
      <c r="V169" s="114"/>
      <c r="W169" s="143"/>
      <c r="X169" s="114"/>
      <c r="Y169" s="114"/>
      <c r="Z169" s="113"/>
      <c r="AA169" s="114"/>
      <c r="AB169" s="114"/>
    </row>
    <row r="170" spans="16:28" ht="15">
      <c r="P170" s="186"/>
      <c r="Q170" s="187"/>
      <c r="R170" s="187"/>
      <c r="S170" s="187"/>
      <c r="T170" s="187"/>
      <c r="U170" s="142"/>
      <c r="V170" s="114"/>
      <c r="W170" s="143"/>
      <c r="X170" s="114"/>
      <c r="Y170" s="114"/>
      <c r="Z170" s="113"/>
      <c r="AA170" s="114"/>
      <c r="AB170" s="114"/>
    </row>
    <row r="171" spans="16:28" ht="15">
      <c r="P171" s="186"/>
      <c r="Q171" s="187"/>
      <c r="R171" s="187"/>
      <c r="S171" s="187"/>
      <c r="T171" s="187"/>
      <c r="U171" s="142"/>
      <c r="V171" s="114"/>
      <c r="W171" s="143"/>
      <c r="X171" s="114"/>
      <c r="Y171" s="114"/>
      <c r="Z171" s="113"/>
      <c r="AA171" s="114"/>
      <c r="AB171" s="114"/>
    </row>
    <row r="172" spans="16:28" ht="15">
      <c r="P172" s="186"/>
      <c r="Q172" s="187"/>
      <c r="R172" s="187"/>
      <c r="S172" s="187"/>
      <c r="T172" s="187"/>
      <c r="U172" s="142"/>
      <c r="V172" s="114"/>
      <c r="W172" s="143"/>
      <c r="X172" s="114"/>
      <c r="Y172" s="114"/>
      <c r="Z172" s="113"/>
      <c r="AA172" s="114"/>
      <c r="AB172" s="114"/>
    </row>
    <row r="173" spans="16:28" ht="15">
      <c r="P173" s="186"/>
      <c r="Q173" s="187"/>
      <c r="R173" s="187"/>
      <c r="S173" s="187"/>
      <c r="T173" s="187"/>
      <c r="U173" s="142"/>
      <c r="V173" s="114"/>
      <c r="W173" s="143"/>
      <c r="X173" s="114"/>
      <c r="Y173" s="114"/>
      <c r="Z173" s="113"/>
      <c r="AA173" s="114"/>
      <c r="AB173" s="114"/>
    </row>
    <row r="174" spans="16:28" ht="15">
      <c r="P174" s="186"/>
      <c r="Q174" s="187"/>
      <c r="R174" s="187"/>
      <c r="S174" s="187"/>
      <c r="T174" s="187"/>
      <c r="U174" s="142"/>
      <c r="V174" s="114"/>
      <c r="W174" s="143"/>
      <c r="X174" s="114"/>
      <c r="Y174" s="114"/>
      <c r="Z174" s="113"/>
      <c r="AA174" s="114"/>
      <c r="AB174" s="114"/>
    </row>
    <row r="175" spans="16:28" ht="15">
      <c r="P175" s="186"/>
      <c r="Q175" s="187"/>
      <c r="R175" s="187"/>
      <c r="S175" s="187"/>
      <c r="T175" s="187"/>
      <c r="U175" s="142"/>
      <c r="V175" s="114"/>
      <c r="W175" s="143"/>
      <c r="X175" s="114"/>
      <c r="Y175" s="114"/>
      <c r="Z175" s="113"/>
      <c r="AA175" s="114"/>
      <c r="AB175" s="114"/>
    </row>
    <row r="176" spans="16:28" ht="15">
      <c r="P176" s="186"/>
      <c r="Q176" s="187"/>
      <c r="R176" s="187"/>
      <c r="S176" s="187"/>
      <c r="T176" s="187"/>
      <c r="U176" s="142"/>
      <c r="V176" s="114"/>
      <c r="W176" s="143"/>
      <c r="X176" s="114"/>
      <c r="Y176" s="114"/>
      <c r="Z176" s="113"/>
      <c r="AA176" s="114"/>
      <c r="AB176" s="114"/>
    </row>
    <row r="177" spans="16:28" ht="15">
      <c r="P177" s="186"/>
      <c r="Q177" s="187"/>
      <c r="R177" s="187"/>
      <c r="S177" s="187"/>
      <c r="T177" s="187"/>
      <c r="U177" s="142"/>
      <c r="V177" s="114"/>
      <c r="W177" s="143"/>
      <c r="X177" s="114"/>
      <c r="Y177" s="114"/>
      <c r="Z177" s="113"/>
      <c r="AA177" s="114"/>
      <c r="AB177" s="114"/>
    </row>
    <row r="178" spans="16:28" ht="15">
      <c r="P178" s="186"/>
      <c r="Q178" s="187"/>
      <c r="R178" s="187"/>
      <c r="S178" s="187"/>
      <c r="T178" s="187"/>
      <c r="U178" s="142"/>
      <c r="V178" s="114"/>
      <c r="W178" s="143"/>
      <c r="X178" s="114"/>
      <c r="Y178" s="114"/>
      <c r="Z178" s="113"/>
      <c r="AA178" s="114"/>
      <c r="AB178" s="114"/>
    </row>
    <row r="179" spans="16:28" ht="15">
      <c r="P179" s="186"/>
      <c r="Q179" s="187"/>
      <c r="R179" s="187"/>
      <c r="S179" s="187"/>
      <c r="T179" s="187"/>
      <c r="U179" s="142"/>
      <c r="V179" s="114"/>
      <c r="W179" s="143"/>
      <c r="X179" s="114"/>
      <c r="Y179" s="114"/>
      <c r="Z179" s="113"/>
      <c r="AA179" s="114"/>
      <c r="AB179" s="11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  <row r="230" spans="16:26" ht="15">
      <c r="P230" s="186"/>
      <c r="Q230" s="187"/>
      <c r="R230" s="187"/>
      <c r="S230" s="187"/>
      <c r="T230" s="187"/>
      <c r="U230" s="187"/>
      <c r="W230" s="188"/>
      <c r="Z230" s="124"/>
    </row>
    <row r="231" spans="16:26" ht="15">
      <c r="P231" s="186"/>
      <c r="Q231" s="187"/>
      <c r="R231" s="187"/>
      <c r="S231" s="187"/>
      <c r="T231" s="187"/>
      <c r="U231" s="187"/>
      <c r="W231" s="188"/>
      <c r="Z231" s="124"/>
    </row>
    <row r="232" spans="16:26" ht="15">
      <c r="P232" s="186"/>
      <c r="Q232" s="187"/>
      <c r="R232" s="187"/>
      <c r="S232" s="187"/>
      <c r="T232" s="187"/>
      <c r="U232" s="187"/>
      <c r="W232" s="188"/>
      <c r="Z232" s="124"/>
    </row>
    <row r="233" spans="16:26" ht="15">
      <c r="P233" s="186"/>
      <c r="Q233" s="187"/>
      <c r="R233" s="187"/>
      <c r="S233" s="187"/>
      <c r="T233" s="187"/>
      <c r="U233" s="187"/>
      <c r="W233" s="188"/>
      <c r="Z233" s="124"/>
    </row>
    <row r="234" spans="16:26" ht="15">
      <c r="P234" s="186"/>
      <c r="Q234" s="187"/>
      <c r="R234" s="187"/>
      <c r="S234" s="187"/>
      <c r="T234" s="187"/>
      <c r="U234" s="187"/>
      <c r="W234" s="188"/>
      <c r="Z234" s="124"/>
    </row>
    <row r="235" spans="16:26" ht="15">
      <c r="P235" s="186"/>
      <c r="Q235" s="187"/>
      <c r="R235" s="187"/>
      <c r="S235" s="187"/>
      <c r="T235" s="187"/>
      <c r="U235" s="187"/>
      <c r="W235" s="188"/>
      <c r="Z235" s="124"/>
    </row>
    <row r="236" spans="16:26" ht="15">
      <c r="P236" s="186"/>
      <c r="Q236" s="187"/>
      <c r="R236" s="187"/>
      <c r="S236" s="187"/>
      <c r="T236" s="187"/>
      <c r="U236" s="187"/>
      <c r="W236" s="188"/>
      <c r="Z236" s="124"/>
    </row>
    <row r="237" spans="16:26" ht="15">
      <c r="P237" s="186"/>
      <c r="Q237" s="187"/>
      <c r="R237" s="187"/>
      <c r="S237" s="187"/>
      <c r="T237" s="187"/>
      <c r="U237" s="187"/>
      <c r="W237" s="188"/>
      <c r="Z237" s="124"/>
    </row>
    <row r="238" spans="16:26" ht="15">
      <c r="P238" s="186"/>
      <c r="Q238" s="187"/>
      <c r="R238" s="187"/>
      <c r="S238" s="187"/>
      <c r="T238" s="187"/>
      <c r="U238" s="187"/>
      <c r="W238" s="188"/>
      <c r="Z238" s="124"/>
    </row>
    <row r="239" spans="16:26" ht="15">
      <c r="P239" s="186"/>
      <c r="Q239" s="187"/>
      <c r="R239" s="187"/>
      <c r="S239" s="187"/>
      <c r="T239" s="187"/>
      <c r="U239" s="187"/>
      <c r="W239" s="188"/>
      <c r="Z239" s="124"/>
    </row>
    <row r="240" spans="16:26" ht="15">
      <c r="P240" s="186"/>
      <c r="Q240" s="187"/>
      <c r="R240" s="187"/>
      <c r="S240" s="187"/>
      <c r="T240" s="187"/>
      <c r="U240" s="187"/>
      <c r="W240" s="188"/>
      <c r="Z240" s="124"/>
    </row>
    <row r="241" spans="16:26" ht="15">
      <c r="P241" s="186"/>
      <c r="Q241" s="187"/>
      <c r="R241" s="187"/>
      <c r="S241" s="187"/>
      <c r="T241" s="187"/>
      <c r="U241" s="187"/>
      <c r="W241" s="188"/>
      <c r="Z241" s="124"/>
    </row>
    <row r="242" spans="16:26" ht="15">
      <c r="P242" s="186"/>
      <c r="Q242" s="187"/>
      <c r="R242" s="187"/>
      <c r="S242" s="187"/>
      <c r="T242" s="187"/>
      <c r="U242" s="187"/>
      <c r="W242" s="188"/>
      <c r="Z242" s="124"/>
    </row>
    <row r="243" spans="16:26" ht="15">
      <c r="P243" s="186"/>
      <c r="Q243" s="187"/>
      <c r="R243" s="187"/>
      <c r="S243" s="187"/>
      <c r="T243" s="187"/>
      <c r="U243" s="187"/>
      <c r="W243" s="188"/>
      <c r="Z243" s="124"/>
    </row>
    <row r="244" spans="16:26" ht="15">
      <c r="P244" s="186"/>
      <c r="Q244" s="187"/>
      <c r="R244" s="187"/>
      <c r="S244" s="187"/>
      <c r="T244" s="187"/>
      <c r="U244" s="187"/>
      <c r="W244" s="188"/>
      <c r="Z244" s="124"/>
    </row>
    <row r="245" spans="16:26" ht="15">
      <c r="P245" s="186"/>
      <c r="Q245" s="187"/>
      <c r="R245" s="187"/>
      <c r="S245" s="187"/>
      <c r="T245" s="187"/>
      <c r="U245" s="187"/>
      <c r="W245" s="188"/>
      <c r="Z245" s="124"/>
    </row>
    <row r="246" spans="16:26" ht="15">
      <c r="P246" s="186"/>
      <c r="Q246" s="187"/>
      <c r="R246" s="187"/>
      <c r="S246" s="187"/>
      <c r="T246" s="187"/>
      <c r="U246" s="187"/>
      <c r="W246" s="188"/>
      <c r="Z246" s="124"/>
    </row>
    <row r="247" spans="16:26" ht="15">
      <c r="P247" s="186"/>
      <c r="Q247" s="187"/>
      <c r="R247" s="187"/>
      <c r="S247" s="187"/>
      <c r="T247" s="187"/>
      <c r="U247" s="187"/>
      <c r="W247" s="188"/>
      <c r="Z247" s="124"/>
    </row>
  </sheetData>
  <sheetProtection sheet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40:P40"/>
    <mergeCell ref="O42:P42"/>
    <mergeCell ref="O43:P43"/>
    <mergeCell ref="O33:P33"/>
    <mergeCell ref="O34:P34"/>
    <mergeCell ref="O35:P35"/>
    <mergeCell ref="O39:P39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8">
    <dataValidation type="decimal" operator="greaterThanOrEqual" allowBlank="1" showInputMessage="1" showErrorMessage="1" error="Please enter a number." sqref="O6:P11 O13:P15">
      <formula1>-10000000000</formula1>
    </dataValidation>
    <dataValidation type="decimal" operator="greaterThan" allowBlank="1" showInputMessage="1" showErrorMessage="1" error="Please enter a percentage between 0% and 100%." sqref="O12:P12">
      <formula1>-100000000000</formula1>
    </dataValidation>
    <dataValidation type="list" operator="equal" allowBlank="1" showInputMessage="1" showErrorMessage="1" errorTitle="Invalid entry" error="Enter a T or F" sqref="O20:O31">
      <formula1>"T,F"</formula1>
    </dataValidation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42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value also tells you what your range adjustment factor is." sqref="O42"/>
    <dataValidation allowBlank="1" showInputMessage="1" showErrorMessage="1" promptTitle="Goal for Bias is zero" prompt="Hint: Look for patterns of bias in different types of questions" sqref="O19"/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4.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84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271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30"/>
      <c r="Y6" s="36"/>
      <c r="Z6">
        <v>738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56</v>
      </c>
      <c r="AE6" s="51" t="s">
        <v>64</v>
      </c>
      <c r="AJ6"/>
    </row>
    <row r="7" spans="1:36" ht="14.25" customHeight="1">
      <c r="A7" s="19">
        <v>2</v>
      </c>
      <c r="B7" s="277" t="s">
        <v>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1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30"/>
      <c r="Y7" s="36"/>
      <c r="Z7">
        <v>6.1875</v>
      </c>
      <c r="AA7" s="5">
        <f t="shared" si="3"/>
        <v>0</v>
      </c>
      <c r="AB7" s="2"/>
      <c r="AC7" s="2">
        <v>1</v>
      </c>
      <c r="AD7" s="52" t="s">
        <v>57</v>
      </c>
      <c r="AE7" s="52" t="s">
        <v>65</v>
      </c>
      <c r="AJ7"/>
    </row>
    <row r="8" spans="1:36" ht="14.25" customHeight="1">
      <c r="A8" s="20">
        <v>3</v>
      </c>
      <c r="B8" s="285" t="s">
        <v>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108"/>
      <c r="P8" s="109"/>
      <c r="Q8" s="107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21"/>
      <c r="Y8" s="14"/>
      <c r="Z8" s="104">
        <v>0.45</v>
      </c>
      <c r="AA8" s="5">
        <f t="shared" si="3"/>
        <v>0</v>
      </c>
      <c r="AB8" s="2"/>
      <c r="AC8" s="2">
        <v>2</v>
      </c>
      <c r="AD8" s="52" t="s">
        <v>58</v>
      </c>
      <c r="AE8" s="52" t="s">
        <v>55</v>
      </c>
      <c r="AJ8"/>
    </row>
    <row r="9" spans="1:36" ht="14.25" customHeight="1">
      <c r="A9" s="19">
        <v>4</v>
      </c>
      <c r="B9" s="261" t="s">
        <v>10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21"/>
      <c r="Y9" s="14"/>
      <c r="Z9">
        <v>1935</v>
      </c>
      <c r="AA9" s="5">
        <f t="shared" si="3"/>
        <v>0</v>
      </c>
      <c r="AB9" s="2"/>
      <c r="AC9" s="2">
        <v>3</v>
      </c>
      <c r="AD9" s="52" t="s">
        <v>59</v>
      </c>
      <c r="AE9" s="52" t="s">
        <v>60</v>
      </c>
      <c r="AJ9"/>
    </row>
    <row r="10" spans="1:36" ht="14.25" customHeight="1">
      <c r="A10" s="20">
        <v>5</v>
      </c>
      <c r="B10" s="258" t="s">
        <v>11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21"/>
      <c r="Y10" s="14"/>
      <c r="Z10" s="104">
        <v>0.21</v>
      </c>
      <c r="AA10" s="5">
        <f t="shared" si="3"/>
        <v>0</v>
      </c>
      <c r="AB10" s="2"/>
      <c r="AC10" s="2">
        <v>4</v>
      </c>
      <c r="AD10" s="52" t="s">
        <v>60</v>
      </c>
      <c r="AE10" s="52" t="s">
        <v>66</v>
      </c>
      <c r="AJ10"/>
    </row>
    <row r="11" spans="1:36" ht="14.25" customHeight="1">
      <c r="A11" s="19">
        <v>6</v>
      </c>
      <c r="B11" s="261" t="s">
        <v>88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21"/>
      <c r="Y11" s="14"/>
      <c r="Z11" s="110">
        <v>31</v>
      </c>
      <c r="AA11" s="5">
        <f t="shared" si="3"/>
        <v>0</v>
      </c>
      <c r="AB11" s="2"/>
      <c r="AC11" s="2">
        <v>5</v>
      </c>
      <c r="AD11" s="52" t="s">
        <v>40</v>
      </c>
      <c r="AE11" s="52" t="s">
        <v>67</v>
      </c>
      <c r="AJ11"/>
    </row>
    <row r="12" spans="1:36" ht="14.25" customHeight="1">
      <c r="A12" s="20">
        <v>7</v>
      </c>
      <c r="B12" s="258" t="s">
        <v>12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21"/>
      <c r="Y12" s="14"/>
      <c r="Z12">
        <v>23</v>
      </c>
      <c r="AA12" s="5">
        <f t="shared" si="3"/>
        <v>0</v>
      </c>
      <c r="AB12" s="2"/>
      <c r="AC12" s="2">
        <v>6</v>
      </c>
      <c r="AD12" s="52" t="s">
        <v>61</v>
      </c>
      <c r="AE12" s="52" t="s">
        <v>68</v>
      </c>
      <c r="AJ12"/>
    </row>
    <row r="13" spans="1:36" ht="14.25" customHeight="1">
      <c r="A13" s="19">
        <v>8</v>
      </c>
      <c r="B13" s="261" t="s">
        <v>13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21"/>
      <c r="Y13" s="14"/>
      <c r="Z13">
        <v>1450</v>
      </c>
      <c r="AA13" s="5">
        <f t="shared" si="3"/>
        <v>0</v>
      </c>
      <c r="AB13" s="2"/>
      <c r="AC13" s="2">
        <v>7</v>
      </c>
      <c r="AD13" s="52" t="s">
        <v>62</v>
      </c>
      <c r="AE13" s="52" t="s">
        <v>57</v>
      </c>
      <c r="AJ13"/>
    </row>
    <row r="14" spans="1:36" ht="14.25" customHeight="1">
      <c r="A14" s="20">
        <v>9</v>
      </c>
      <c r="B14" s="258" t="s">
        <v>14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108"/>
      <c r="P14" s="109"/>
      <c r="Q14" s="106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21"/>
      <c r="Y14" s="14"/>
      <c r="Z14" s="111">
        <v>0.267</v>
      </c>
      <c r="AA14" s="5">
        <f t="shared" si="3"/>
        <v>0</v>
      </c>
      <c r="AB14" s="2"/>
      <c r="AC14" s="2">
        <v>8</v>
      </c>
      <c r="AD14" s="52" t="s">
        <v>63</v>
      </c>
      <c r="AE14" s="52" t="s">
        <v>61</v>
      </c>
      <c r="AJ14"/>
    </row>
    <row r="15" spans="1:36" ht="14.25" customHeight="1">
      <c r="A15" s="19">
        <v>10</v>
      </c>
      <c r="B15" s="261" t="s">
        <v>15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5.5</v>
      </c>
      <c r="AA15" s="5">
        <f t="shared" si="3"/>
        <v>0</v>
      </c>
      <c r="AB15" s="2"/>
      <c r="AC15" s="2">
        <v>9</v>
      </c>
      <c r="AD15" s="52" t="s">
        <v>66</v>
      </c>
      <c r="AE15" s="52" t="s">
        <v>76</v>
      </c>
      <c r="AJ15"/>
    </row>
    <row r="16" spans="1:36" ht="14.25" customHeight="1">
      <c r="A16" s="20">
        <v>11</v>
      </c>
      <c r="B16" s="258" t="s">
        <v>16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aca="true" t="shared" si="6" ref="R16:R25">_xlfn.IFERROR(ABS((Q16-AVERAGE(O16:P16))/((P16-O16)/4.11)),"")</f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21"/>
      <c r="Y16" s="14"/>
      <c r="Z16">
        <v>1458</v>
      </c>
      <c r="AA16" s="5">
        <f t="shared" si="3"/>
        <v>0</v>
      </c>
      <c r="AB16" s="2"/>
      <c r="AC16" s="2">
        <v>10</v>
      </c>
      <c r="AD16" s="52" t="s">
        <v>39</v>
      </c>
      <c r="AE16" s="52" t="s">
        <v>81</v>
      </c>
      <c r="AJ16"/>
    </row>
    <row r="17" spans="1:36" ht="14.25" customHeight="1">
      <c r="A17" s="19">
        <v>12</v>
      </c>
      <c r="B17" s="261" t="s">
        <v>17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6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4160</v>
      </c>
      <c r="AA17" s="5">
        <f t="shared" si="3"/>
        <v>0</v>
      </c>
      <c r="AB17" s="2"/>
      <c r="AC17" s="2">
        <v>11</v>
      </c>
      <c r="AD17" s="52" t="s">
        <v>76</v>
      </c>
      <c r="AE17" s="52" t="s">
        <v>54</v>
      </c>
      <c r="AI17"/>
      <c r="AJ17"/>
    </row>
    <row r="18" spans="1:37" ht="14.25" customHeight="1">
      <c r="A18" s="20">
        <v>13</v>
      </c>
      <c r="B18" s="258" t="s">
        <v>19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6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21"/>
      <c r="Y18" s="14"/>
      <c r="Z18">
        <v>196</v>
      </c>
      <c r="AA18" s="5">
        <f t="shared" si="3"/>
        <v>0</v>
      </c>
      <c r="AB18" s="2"/>
      <c r="AC18" s="2">
        <v>12</v>
      </c>
      <c r="AD18" s="52" t="s">
        <v>64</v>
      </c>
      <c r="AE18" s="52" t="s">
        <v>59</v>
      </c>
      <c r="AI18" s="1"/>
      <c r="AJ18" s="2"/>
      <c r="AK18" s="2"/>
    </row>
    <row r="19" spans="1:37" ht="14.25" customHeight="1">
      <c r="A19" s="19">
        <v>14</v>
      </c>
      <c r="B19" s="261" t="s">
        <v>20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6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21"/>
      <c r="Y19" s="14"/>
      <c r="Z19">
        <v>6000</v>
      </c>
      <c r="AA19" s="5">
        <f t="shared" si="3"/>
        <v>0</v>
      </c>
      <c r="AB19" s="2"/>
      <c r="AC19" s="2">
        <v>13</v>
      </c>
      <c r="AD19" s="52" t="s">
        <v>79</v>
      </c>
      <c r="AE19" s="52" t="s">
        <v>63</v>
      </c>
      <c r="AI19" s="1"/>
      <c r="AJ19" s="2"/>
      <c r="AK19" s="2"/>
    </row>
    <row r="20" spans="1:38" ht="14.25" customHeight="1">
      <c r="A20" s="20">
        <v>15</v>
      </c>
      <c r="B20" s="258" t="s">
        <v>21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6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21"/>
      <c r="Y20" s="14"/>
      <c r="Z20">
        <v>39</v>
      </c>
      <c r="AA20" s="5">
        <f t="shared" si="3"/>
        <v>0</v>
      </c>
      <c r="AB20" s="2"/>
      <c r="AC20" s="2">
        <v>14</v>
      </c>
      <c r="AD20" s="52" t="s">
        <v>67</v>
      </c>
      <c r="AE20" s="52" t="s">
        <v>79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89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6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21"/>
      <c r="Y21" s="14"/>
      <c r="Z21">
        <v>122</v>
      </c>
      <c r="AA21" s="5">
        <f t="shared" si="3"/>
        <v>0</v>
      </c>
      <c r="AB21" s="2"/>
      <c r="AC21" s="2">
        <v>15</v>
      </c>
      <c r="AD21" s="52" t="s">
        <v>80</v>
      </c>
      <c r="AE21" s="52" t="s">
        <v>82</v>
      </c>
      <c r="AI21"/>
      <c r="AJ21"/>
      <c r="AK21" s="1"/>
      <c r="AL21" s="15"/>
    </row>
    <row r="22" spans="1:37" ht="14.25" customHeight="1">
      <c r="A22" s="20">
        <v>17</v>
      </c>
      <c r="B22" s="258" t="s">
        <v>90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6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21"/>
      <c r="Y22" s="14"/>
      <c r="Z22">
        <v>1870</v>
      </c>
      <c r="AA22" s="5">
        <f t="shared" si="3"/>
        <v>0</v>
      </c>
      <c r="AB22" s="2"/>
      <c r="AC22" s="2">
        <v>16</v>
      </c>
      <c r="AD22" s="52" t="s">
        <v>81</v>
      </c>
      <c r="AE22" s="52" t="s">
        <v>56</v>
      </c>
      <c r="AI22"/>
      <c r="AJ22"/>
      <c r="AK22" s="2"/>
    </row>
    <row r="23" spans="1:38" ht="14.25" customHeight="1">
      <c r="A23" s="19">
        <v>18</v>
      </c>
      <c r="B23" s="261" t="s">
        <v>22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6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21"/>
      <c r="Y23" s="14"/>
      <c r="Z23">
        <v>50000</v>
      </c>
      <c r="AA23" s="5">
        <f t="shared" si="3"/>
        <v>0</v>
      </c>
      <c r="AB23" s="2"/>
      <c r="AC23" s="2">
        <v>17</v>
      </c>
      <c r="AD23" s="52" t="s">
        <v>65</v>
      </c>
      <c r="AE23" s="52" t="s">
        <v>40</v>
      </c>
      <c r="AI23"/>
      <c r="AJ23"/>
      <c r="AK23" s="1"/>
      <c r="AL23" s="46"/>
    </row>
    <row r="24" spans="1:38" ht="14.25" customHeight="1">
      <c r="A24" s="20">
        <v>19</v>
      </c>
      <c r="B24" s="258" t="s">
        <v>91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6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21"/>
      <c r="Y24" s="14"/>
      <c r="Z24">
        <v>24</v>
      </c>
      <c r="AA24" s="5">
        <f t="shared" si="3"/>
        <v>0</v>
      </c>
      <c r="AB24" s="2"/>
      <c r="AC24" s="2">
        <v>18</v>
      </c>
      <c r="AD24" s="52" t="s">
        <v>82</v>
      </c>
      <c r="AE24" s="52" t="s">
        <v>39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92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6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21"/>
      <c r="Y25" s="14"/>
      <c r="Z25">
        <v>1931</v>
      </c>
      <c r="AA25" s="5">
        <f t="shared" si="3"/>
        <v>0</v>
      </c>
      <c r="AB25"/>
      <c r="AC25" s="2">
        <v>19</v>
      </c>
      <c r="AD25" s="52" t="s">
        <v>68</v>
      </c>
      <c r="AE25" s="52" t="s">
        <v>80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21"/>
      <c r="J26" s="11"/>
      <c r="K26" s="11"/>
      <c r="L26" s="21"/>
      <c r="M26" s="5"/>
      <c r="N26" s="63"/>
      <c r="T26" s="64"/>
      <c r="V26" s="11"/>
      <c r="W26" s="11"/>
      <c r="X26" s="21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83</v>
      </c>
      <c r="AE26" s="53" t="s">
        <v>83</v>
      </c>
      <c r="AF26"/>
      <c r="AG26"/>
      <c r="AH26"/>
      <c r="AI26"/>
      <c r="AJ26"/>
      <c r="AK26" s="2"/>
    </row>
    <row r="27" spans="1:37" ht="15.7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23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7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8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24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9" ref="Q30:Q47">IF($AA$1=FALSE,"",IF(Q$54=AA$2,Z30,""))</f>
        <v/>
      </c>
      <c r="R30" s="88" t="str">
        <f aca="true" t="shared" si="10" ref="R30:R48">IF(Q30="","",IF(ISBLANK(P30),"",(IF(O30=Z30,1,0)-P30)^2))</f>
        <v/>
      </c>
      <c r="T30" s="65" t="str">
        <f t="shared" si="7"/>
        <v/>
      </c>
      <c r="U30" s="318"/>
      <c r="V30" s="318"/>
      <c r="W30" s="21"/>
      <c r="X30" s="14"/>
      <c r="Y30" s="5"/>
      <c r="Z30" s="33" t="s">
        <v>40</v>
      </c>
      <c r="AA30" s="2">
        <f t="shared" si="8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25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9"/>
        <v/>
      </c>
      <c r="R31" s="88" t="str">
        <f t="shared" si="10"/>
        <v/>
      </c>
      <c r="T31" s="65" t="str">
        <f t="shared" si="7"/>
        <v/>
      </c>
      <c r="U31" s="5"/>
      <c r="V31" s="5"/>
      <c r="W31" s="5"/>
      <c r="X31" s="5"/>
      <c r="Y31" s="5"/>
      <c r="Z31" s="33" t="s">
        <v>39</v>
      </c>
      <c r="AA31" s="2">
        <f t="shared" si="8"/>
        <v>0</v>
      </c>
      <c r="AB31" s="2"/>
      <c r="AI31"/>
      <c r="AJ31"/>
      <c r="AK31" s="2"/>
    </row>
    <row r="32" spans="1:37" ht="14.25" customHeight="1">
      <c r="A32" s="19">
        <v>4</v>
      </c>
      <c r="B32" s="291" t="s">
        <v>95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9"/>
        <v/>
      </c>
      <c r="R32" s="88" t="str">
        <f t="shared" si="10"/>
        <v/>
      </c>
      <c r="T32" s="65" t="str">
        <f t="shared" si="7"/>
        <v/>
      </c>
      <c r="U32" s="5"/>
      <c r="V32" s="5"/>
      <c r="W32" s="5"/>
      <c r="X32" s="5"/>
      <c r="Y32" s="5"/>
      <c r="Z32" s="33" t="s">
        <v>40</v>
      </c>
      <c r="AA32" s="2">
        <f t="shared" si="8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26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9"/>
        <v/>
      </c>
      <c r="R33" s="88" t="str">
        <f t="shared" si="10"/>
        <v/>
      </c>
      <c r="T33" s="65" t="str">
        <f t="shared" si="7"/>
        <v/>
      </c>
      <c r="U33" s="5"/>
      <c r="V33" s="5"/>
      <c r="W33" s="5"/>
      <c r="X33" s="5"/>
      <c r="Y33" s="5"/>
      <c r="Z33" s="33" t="s">
        <v>39</v>
      </c>
      <c r="AA33" s="2">
        <f t="shared" si="8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27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9"/>
        <v/>
      </c>
      <c r="R34" s="88" t="str">
        <f t="shared" si="10"/>
        <v/>
      </c>
      <c r="T34" s="65" t="str">
        <f t="shared" si="7"/>
        <v/>
      </c>
      <c r="U34" s="5"/>
      <c r="V34" s="5"/>
      <c r="W34" s="5"/>
      <c r="X34" s="5"/>
      <c r="Y34" s="5"/>
      <c r="Z34" s="33" t="s">
        <v>40</v>
      </c>
      <c r="AA34" s="2">
        <f t="shared" si="8"/>
        <v>0</v>
      </c>
      <c r="AB34" s="2"/>
      <c r="AI34"/>
      <c r="AJ34"/>
    </row>
    <row r="35" spans="1:36" ht="14.25" customHeight="1">
      <c r="A35" s="20">
        <v>7</v>
      </c>
      <c r="B35" s="258" t="s">
        <v>28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9"/>
        <v/>
      </c>
      <c r="R35" s="88" t="str">
        <f t="shared" si="10"/>
        <v/>
      </c>
      <c r="T35" s="65" t="str">
        <f t="shared" si="7"/>
        <v/>
      </c>
      <c r="U35" s="5"/>
      <c r="V35" s="5"/>
      <c r="W35" s="5"/>
      <c r="X35" s="5"/>
      <c r="Y35" s="5"/>
      <c r="Z35" s="33" t="s">
        <v>40</v>
      </c>
      <c r="AA35" s="2">
        <f t="shared" si="8"/>
        <v>0</v>
      </c>
      <c r="AB35" s="2"/>
      <c r="AI35"/>
      <c r="AJ35"/>
    </row>
    <row r="36" spans="1:28" ht="14.25" customHeight="1">
      <c r="A36" s="19">
        <v>8</v>
      </c>
      <c r="B36" s="261" t="s">
        <v>29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9"/>
        <v/>
      </c>
      <c r="R36" s="88" t="str">
        <f t="shared" si="10"/>
        <v/>
      </c>
      <c r="T36" s="65" t="str">
        <f t="shared" si="7"/>
        <v/>
      </c>
      <c r="U36" s="5"/>
      <c r="V36" s="5"/>
      <c r="W36" s="5"/>
      <c r="X36" s="5"/>
      <c r="Y36" s="5"/>
      <c r="Z36" s="33" t="s">
        <v>39</v>
      </c>
      <c r="AA36" s="2">
        <f t="shared" si="8"/>
        <v>0</v>
      </c>
      <c r="AB36" s="2"/>
    </row>
    <row r="37" spans="1:28" ht="14.25" customHeight="1">
      <c r="A37" s="20">
        <v>9</v>
      </c>
      <c r="B37" s="258" t="s">
        <v>30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9"/>
        <v/>
      </c>
      <c r="R37" s="88" t="str">
        <f t="shared" si="10"/>
        <v/>
      </c>
      <c r="T37" s="65" t="str">
        <f t="shared" si="7"/>
        <v/>
      </c>
      <c r="U37" s="5"/>
      <c r="V37" s="5"/>
      <c r="W37" s="5"/>
      <c r="X37" s="5"/>
      <c r="Y37" s="5"/>
      <c r="Z37" s="33" t="s">
        <v>40</v>
      </c>
      <c r="AA37" s="2">
        <f t="shared" si="8"/>
        <v>0</v>
      </c>
      <c r="AB37" s="2"/>
    </row>
    <row r="38" spans="1:28" ht="14.25" customHeight="1">
      <c r="A38" s="19">
        <v>10</v>
      </c>
      <c r="B38" s="261" t="s">
        <v>31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9"/>
        <v/>
      </c>
      <c r="R38" s="88" t="str">
        <f t="shared" si="10"/>
        <v/>
      </c>
      <c r="T38" s="65" t="str">
        <f t="shared" si="7"/>
        <v/>
      </c>
      <c r="U38" s="5"/>
      <c r="V38" s="5"/>
      <c r="W38" s="5"/>
      <c r="X38" s="5"/>
      <c r="Y38" s="5"/>
      <c r="Z38" s="33" t="s">
        <v>40</v>
      </c>
      <c r="AA38" s="2">
        <f t="shared" si="8"/>
        <v>0</v>
      </c>
      <c r="AB38" s="2"/>
    </row>
    <row r="39" spans="1:28" ht="14.25" customHeight="1">
      <c r="A39" s="20">
        <v>11</v>
      </c>
      <c r="B39" s="258" t="s">
        <v>32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9"/>
        <v/>
      </c>
      <c r="R39" s="88" t="str">
        <f t="shared" si="10"/>
        <v/>
      </c>
      <c r="T39" s="65" t="str">
        <f t="shared" si="7"/>
        <v/>
      </c>
      <c r="U39" s="5"/>
      <c r="V39" s="5"/>
      <c r="W39" s="5"/>
      <c r="X39" s="5"/>
      <c r="Y39" s="5"/>
      <c r="Z39" s="33" t="s">
        <v>39</v>
      </c>
      <c r="AA39" s="2">
        <f t="shared" si="8"/>
        <v>0</v>
      </c>
      <c r="AB39" s="2"/>
    </row>
    <row r="40" spans="1:28" ht="14.25" customHeight="1">
      <c r="A40" s="19">
        <v>12</v>
      </c>
      <c r="B40" s="291" t="s">
        <v>94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9"/>
        <v/>
      </c>
      <c r="R40" s="88" t="str">
        <f t="shared" si="10"/>
        <v/>
      </c>
      <c r="T40" s="65" t="str">
        <f t="shared" si="7"/>
        <v/>
      </c>
      <c r="U40" s="5"/>
      <c r="V40" s="5"/>
      <c r="W40" s="5"/>
      <c r="X40" s="5"/>
      <c r="Y40" s="5"/>
      <c r="Z40" s="33" t="s">
        <v>39</v>
      </c>
      <c r="AA40" s="2">
        <f t="shared" si="8"/>
        <v>0</v>
      </c>
      <c r="AB40" s="2"/>
    </row>
    <row r="41" spans="1:28" ht="14.25" customHeight="1">
      <c r="A41" s="20">
        <v>13</v>
      </c>
      <c r="B41" s="292" t="s">
        <v>33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9"/>
        <v/>
      </c>
      <c r="R41" s="88" t="str">
        <f t="shared" si="10"/>
        <v/>
      </c>
      <c r="T41" s="65" t="str">
        <f t="shared" si="7"/>
        <v/>
      </c>
      <c r="U41" s="5"/>
      <c r="V41" s="5"/>
      <c r="W41" s="5"/>
      <c r="X41" s="5"/>
      <c r="Y41" s="5"/>
      <c r="Z41" s="33" t="s">
        <v>40</v>
      </c>
      <c r="AA41" s="2">
        <f t="shared" si="8"/>
        <v>0</v>
      </c>
      <c r="AB41" s="2"/>
    </row>
    <row r="42" spans="1:28" ht="14.25" customHeight="1">
      <c r="A42" s="19">
        <v>14</v>
      </c>
      <c r="B42" s="291" t="s">
        <v>96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9"/>
        <v/>
      </c>
      <c r="R42" s="88" t="str">
        <f>IF(Q42="","",IF(ISBLANK(P42),"",(IF(O42=Z42,1,0)-P42)^2))</f>
        <v/>
      </c>
      <c r="T42" s="65" t="str">
        <f t="shared" si="7"/>
        <v/>
      </c>
      <c r="U42" s="5"/>
      <c r="V42" s="5"/>
      <c r="W42" s="5"/>
      <c r="X42" s="5"/>
      <c r="Y42" s="5"/>
      <c r="Z42" s="33" t="s">
        <v>39</v>
      </c>
      <c r="AA42" s="2">
        <f t="shared" si="8"/>
        <v>0</v>
      </c>
      <c r="AB42" s="2"/>
    </row>
    <row r="43" spans="1:28" ht="14.25" customHeight="1">
      <c r="A43" s="20">
        <v>15</v>
      </c>
      <c r="B43" s="292" t="s">
        <v>34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9"/>
        <v/>
      </c>
      <c r="R43" s="88" t="str">
        <f t="shared" si="10"/>
        <v/>
      </c>
      <c r="T43" s="65" t="str">
        <f t="shared" si="7"/>
        <v/>
      </c>
      <c r="U43" s="5"/>
      <c r="V43" s="5"/>
      <c r="W43" s="5"/>
      <c r="X43" s="5"/>
      <c r="Y43" s="5"/>
      <c r="Z43" s="33" t="s">
        <v>40</v>
      </c>
      <c r="AA43" s="2">
        <f t="shared" si="8"/>
        <v>0</v>
      </c>
      <c r="AB43" s="2"/>
    </row>
    <row r="44" spans="1:28" ht="14.25" customHeight="1">
      <c r="A44" s="19">
        <v>16</v>
      </c>
      <c r="B44" s="261" t="s">
        <v>35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9"/>
        <v/>
      </c>
      <c r="R44" s="88" t="str">
        <f t="shared" si="10"/>
        <v/>
      </c>
      <c r="T44" s="65" t="str">
        <f t="shared" si="7"/>
        <v/>
      </c>
      <c r="U44" s="5"/>
      <c r="V44" s="5"/>
      <c r="W44" s="5"/>
      <c r="X44" s="5"/>
      <c r="Y44" s="5"/>
      <c r="Z44" s="33" t="s">
        <v>39</v>
      </c>
      <c r="AA44" s="2">
        <f t="shared" si="8"/>
        <v>0</v>
      </c>
      <c r="AB44" s="2"/>
    </row>
    <row r="45" spans="1:28" ht="14.25" customHeight="1">
      <c r="A45" s="20">
        <v>17</v>
      </c>
      <c r="B45" s="258" t="s">
        <v>36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9"/>
        <v/>
      </c>
      <c r="R45" s="88" t="str">
        <f t="shared" si="10"/>
        <v/>
      </c>
      <c r="T45" s="65" t="str">
        <f t="shared" si="7"/>
        <v/>
      </c>
      <c r="U45" s="5"/>
      <c r="V45" s="5"/>
      <c r="W45" s="5"/>
      <c r="X45" s="5"/>
      <c r="Y45" s="5"/>
      <c r="Z45" s="33" t="s">
        <v>39</v>
      </c>
      <c r="AA45" s="2">
        <f t="shared" si="8"/>
        <v>0</v>
      </c>
      <c r="AB45" s="2"/>
    </row>
    <row r="46" spans="1:28" ht="14.25" customHeight="1">
      <c r="A46" s="19">
        <v>18</v>
      </c>
      <c r="B46" s="295" t="s">
        <v>37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9"/>
        <v/>
      </c>
      <c r="R46" s="88" t="str">
        <f t="shared" si="10"/>
        <v/>
      </c>
      <c r="T46" s="65" t="str">
        <f t="shared" si="7"/>
        <v/>
      </c>
      <c r="U46" s="5"/>
      <c r="V46" s="5"/>
      <c r="W46" s="5"/>
      <c r="X46" s="5"/>
      <c r="Y46" s="5"/>
      <c r="Z46" s="33" t="s">
        <v>39</v>
      </c>
      <c r="AA46" s="2">
        <f t="shared" si="8"/>
        <v>0</v>
      </c>
      <c r="AB46" s="2"/>
    </row>
    <row r="47" spans="1:28" ht="14.25" customHeight="1">
      <c r="A47" s="20">
        <v>19</v>
      </c>
      <c r="B47" s="292" t="s">
        <v>44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9"/>
        <v/>
      </c>
      <c r="R47" s="88" t="str">
        <f t="shared" si="10"/>
        <v/>
      </c>
      <c r="T47" s="65" t="str">
        <f t="shared" si="7"/>
        <v/>
      </c>
      <c r="U47" s="5"/>
      <c r="V47" s="5"/>
      <c r="W47" s="5"/>
      <c r="X47" s="5"/>
      <c r="Y47" s="5"/>
      <c r="Z47" s="33" t="s">
        <v>40</v>
      </c>
      <c r="AA47" s="2">
        <f t="shared" si="8"/>
        <v>0</v>
      </c>
      <c r="AB47" s="2"/>
    </row>
    <row r="48" spans="1:31" ht="14.25" customHeight="1" thickBot="1">
      <c r="A48" s="22">
        <v>20</v>
      </c>
      <c r="B48" s="302" t="s">
        <v>93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10"/>
        <v/>
      </c>
      <c r="T48" s="65" t="str">
        <f t="shared" si="7"/>
        <v/>
      </c>
      <c r="U48" s="5"/>
      <c r="V48" s="5"/>
      <c r="W48" s="5"/>
      <c r="X48" s="5"/>
      <c r="Y48" s="5"/>
      <c r="Z48" s="34" t="s">
        <v>39</v>
      </c>
      <c r="AA48" s="2">
        <f t="shared" si="8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AC4:AE4"/>
    <mergeCell ref="Q4:Q5"/>
    <mergeCell ref="O54:P54"/>
    <mergeCell ref="O55:P55"/>
    <mergeCell ref="O57:P57"/>
    <mergeCell ref="U30:V30"/>
    <mergeCell ref="O59:P59"/>
    <mergeCell ref="O60:P60"/>
    <mergeCell ref="B48:L48"/>
    <mergeCell ref="O50:P50"/>
    <mergeCell ref="O51:P51"/>
    <mergeCell ref="O52:P52"/>
    <mergeCell ref="O56:P56"/>
    <mergeCell ref="B43:L43"/>
    <mergeCell ref="B44:L44"/>
    <mergeCell ref="B45:L45"/>
    <mergeCell ref="B46:L46"/>
    <mergeCell ref="B47:L47"/>
    <mergeCell ref="B38:L38"/>
    <mergeCell ref="B39:L39"/>
    <mergeCell ref="B40:L40"/>
    <mergeCell ref="B41:L41"/>
    <mergeCell ref="B42:L42"/>
    <mergeCell ref="B33:L33"/>
    <mergeCell ref="B34:L34"/>
    <mergeCell ref="B35:L35"/>
    <mergeCell ref="B36:L36"/>
    <mergeCell ref="B37:L37"/>
    <mergeCell ref="B28:L28"/>
    <mergeCell ref="B29:L29"/>
    <mergeCell ref="B30:L30"/>
    <mergeCell ref="B31:L31"/>
    <mergeCell ref="B32:L32"/>
    <mergeCell ref="B22:L22"/>
    <mergeCell ref="B23:L23"/>
    <mergeCell ref="B24:L24"/>
    <mergeCell ref="B25:L25"/>
    <mergeCell ref="B8:L8"/>
    <mergeCell ref="B21:L21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9:L9"/>
    <mergeCell ref="O1:R2"/>
    <mergeCell ref="O4:P4"/>
    <mergeCell ref="S4:S5"/>
    <mergeCell ref="B5:L5"/>
    <mergeCell ref="B6:L6"/>
    <mergeCell ref="M6:M7"/>
    <mergeCell ref="B7:L7"/>
    <mergeCell ref="R4:R5"/>
  </mergeCells>
  <conditionalFormatting sqref="Y8:Y27 M8:M18">
    <cfRule type="colorScale" priority="23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22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13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12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6" xWindow="1113" yWindow="699">
    <dataValidation allowBlank="1" showInputMessage="1" showErrorMessage="1" promptTitle="Goal for Score is a value of 1" prompt="This value also tells you what your range adjustment factor is." sqref="AC28:AD28 O59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6:P7 O9:P9 O11:P13 O15:P25">
      <formula1>-100000000000</formula1>
    </dataValidation>
    <dataValidation type="decimal" allowBlank="1" showInputMessage="1" showErrorMessage="1" error="Please enter a percentage between 0% and 100%" sqref="O8:P8">
      <formula1>0</formula1>
      <formula2>1</formula2>
    </dataValidation>
    <dataValidation type="decimal" allowBlank="1" showInputMessage="1" showErrorMessage="1" error="Please enter a percentage between 0% and 100%." sqref="O10:P10 O14:P14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5EB5-23A9-4ECD-BE64-8FA168590386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9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85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831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117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1976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57</v>
      </c>
      <c r="AE6" s="51" t="s">
        <v>65</v>
      </c>
      <c r="AJ6"/>
    </row>
    <row r="7" spans="1:36" ht="14.25" customHeight="1">
      <c r="A7" s="19">
        <v>2</v>
      </c>
      <c r="B7" s="277" t="s">
        <v>118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26</v>
      </c>
      <c r="AA7" s="5">
        <f t="shared" si="3"/>
        <v>0</v>
      </c>
      <c r="AB7" s="2"/>
      <c r="AC7" s="2">
        <v>1</v>
      </c>
      <c r="AD7" s="52" t="s">
        <v>58</v>
      </c>
      <c r="AE7" s="52" t="s">
        <v>55</v>
      </c>
      <c r="AJ7"/>
    </row>
    <row r="8" spans="1:36" ht="14.25" customHeight="1">
      <c r="A8" s="20">
        <v>3</v>
      </c>
      <c r="B8" s="285" t="s">
        <v>119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443</v>
      </c>
      <c r="AA8" s="5">
        <f t="shared" si="3"/>
        <v>0</v>
      </c>
      <c r="AB8" s="2"/>
      <c r="AC8" s="2">
        <v>2</v>
      </c>
      <c r="AD8" s="52" t="s">
        <v>59</v>
      </c>
      <c r="AE8" s="52" t="s">
        <v>60</v>
      </c>
      <c r="AJ8"/>
    </row>
    <row r="9" spans="1:36" ht="14.25" customHeight="1">
      <c r="A9" s="19">
        <v>4</v>
      </c>
      <c r="B9" s="261" t="s">
        <v>120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6.9</v>
      </c>
      <c r="AA9" s="5">
        <f t="shared" si="3"/>
        <v>0</v>
      </c>
      <c r="AB9" s="2"/>
      <c r="AC9" s="2">
        <v>3</v>
      </c>
      <c r="AD9" s="52" t="s">
        <v>60</v>
      </c>
      <c r="AE9" s="52" t="s">
        <v>66</v>
      </c>
      <c r="AJ9"/>
    </row>
    <row r="10" spans="1:36" ht="14.25" customHeight="1">
      <c r="A10" s="20">
        <v>5</v>
      </c>
      <c r="B10" s="258" t="s">
        <v>121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4">
        <v>0.2</v>
      </c>
      <c r="AA10" s="5">
        <f t="shared" si="3"/>
        <v>0</v>
      </c>
      <c r="AB10" s="2"/>
      <c r="AC10" s="2">
        <v>4</v>
      </c>
      <c r="AD10" s="52" t="s">
        <v>40</v>
      </c>
      <c r="AE10" s="52" t="s">
        <v>67</v>
      </c>
      <c r="AJ10"/>
    </row>
    <row r="11" spans="1:36" ht="14.25" customHeight="1">
      <c r="A11" s="19">
        <v>6</v>
      </c>
      <c r="B11" s="261" t="s">
        <v>122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135000</v>
      </c>
      <c r="AA11" s="5">
        <f t="shared" si="3"/>
        <v>0</v>
      </c>
      <c r="AB11" s="2"/>
      <c r="AC11" s="2">
        <v>5</v>
      </c>
      <c r="AD11" s="52" t="s">
        <v>61</v>
      </c>
      <c r="AE11" s="52" t="s">
        <v>68</v>
      </c>
      <c r="AJ11"/>
    </row>
    <row r="12" spans="1:36" ht="14.25" customHeight="1">
      <c r="A12" s="20">
        <v>7</v>
      </c>
      <c r="B12" s="258" t="s">
        <v>123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803</v>
      </c>
      <c r="AA12" s="5">
        <f t="shared" si="3"/>
        <v>0</v>
      </c>
      <c r="AB12" s="2"/>
      <c r="AC12" s="2">
        <v>6</v>
      </c>
      <c r="AD12" s="52" t="s">
        <v>62</v>
      </c>
      <c r="AE12" s="52" t="s">
        <v>57</v>
      </c>
      <c r="AJ12"/>
    </row>
    <row r="13" spans="1:36" ht="14.25" customHeight="1">
      <c r="A13" s="19">
        <v>8</v>
      </c>
      <c r="B13" s="261" t="s">
        <v>124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2394</v>
      </c>
      <c r="AA13" s="5">
        <f t="shared" si="3"/>
        <v>0</v>
      </c>
      <c r="AB13" s="2"/>
      <c r="AC13" s="2">
        <v>7</v>
      </c>
      <c r="AD13" s="52" t="s">
        <v>63</v>
      </c>
      <c r="AE13" s="52" t="s">
        <v>61</v>
      </c>
      <c r="AJ13"/>
    </row>
    <row r="14" spans="1:36" ht="14.25" customHeight="1">
      <c r="A14" s="20">
        <v>9</v>
      </c>
      <c r="B14" s="258" t="s">
        <v>125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150</v>
      </c>
      <c r="AA14" s="5">
        <f t="shared" si="3"/>
        <v>0</v>
      </c>
      <c r="AB14" s="2"/>
      <c r="AC14" s="2">
        <v>8</v>
      </c>
      <c r="AD14" s="52" t="s">
        <v>66</v>
      </c>
      <c r="AE14" s="52" t="s">
        <v>76</v>
      </c>
      <c r="AJ14"/>
    </row>
    <row r="15" spans="1:36" ht="14.25" customHeight="1">
      <c r="A15" s="19">
        <v>10</v>
      </c>
      <c r="B15" s="261" t="s">
        <v>126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1953</v>
      </c>
      <c r="AA15" s="5">
        <f t="shared" si="3"/>
        <v>0</v>
      </c>
      <c r="AB15" s="2"/>
      <c r="AC15" s="2">
        <v>9</v>
      </c>
      <c r="AD15" s="52" t="s">
        <v>39</v>
      </c>
      <c r="AE15" s="52" t="s">
        <v>81</v>
      </c>
      <c r="AJ15"/>
    </row>
    <row r="16" spans="1:36" ht="14.25" customHeight="1">
      <c r="A16" s="20">
        <v>11</v>
      </c>
      <c r="B16" s="258" t="s">
        <v>127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53.3</v>
      </c>
      <c r="AA16" s="5">
        <f t="shared" si="3"/>
        <v>0</v>
      </c>
      <c r="AB16" s="2"/>
      <c r="AC16" s="2">
        <v>10</v>
      </c>
      <c r="AD16" s="52" t="s">
        <v>76</v>
      </c>
      <c r="AE16" s="52" t="s">
        <v>54</v>
      </c>
      <c r="AJ16"/>
    </row>
    <row r="17" spans="1:36" ht="14.25" customHeight="1">
      <c r="A17" s="19">
        <v>12</v>
      </c>
      <c r="B17" s="261" t="s">
        <v>128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108"/>
      <c r="P17" s="109"/>
      <c r="Q17" s="105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0.7</v>
      </c>
      <c r="AA17" s="5">
        <f t="shared" si="3"/>
        <v>0</v>
      </c>
      <c r="AB17" s="2"/>
      <c r="AC17" s="2">
        <v>11</v>
      </c>
      <c r="AD17" s="52" t="s">
        <v>64</v>
      </c>
      <c r="AE17" s="52" t="s">
        <v>59</v>
      </c>
      <c r="AI17"/>
      <c r="AJ17"/>
    </row>
    <row r="18" spans="1:37" ht="14.25" customHeight="1">
      <c r="A18" s="20">
        <v>13</v>
      </c>
      <c r="B18" s="258" t="s">
        <v>129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120</v>
      </c>
      <c r="AA18" s="5">
        <f t="shared" si="3"/>
        <v>0</v>
      </c>
      <c r="AB18" s="2"/>
      <c r="AC18" s="2">
        <v>12</v>
      </c>
      <c r="AD18" s="52" t="s">
        <v>79</v>
      </c>
      <c r="AE18" s="52" t="s">
        <v>63</v>
      </c>
      <c r="AI18" s="1"/>
      <c r="AJ18" s="2"/>
      <c r="AK18" s="2"/>
    </row>
    <row r="19" spans="1:37" ht="14.25" customHeight="1">
      <c r="A19" s="19">
        <v>14</v>
      </c>
      <c r="B19" s="261" t="s">
        <v>130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760</v>
      </c>
      <c r="AA19" s="5">
        <f t="shared" si="3"/>
        <v>0</v>
      </c>
      <c r="AB19" s="2"/>
      <c r="AC19" s="2">
        <v>13</v>
      </c>
      <c r="AD19" s="52" t="s">
        <v>67</v>
      </c>
      <c r="AE19" s="52" t="s">
        <v>79</v>
      </c>
      <c r="AI19" s="1"/>
      <c r="AJ19" s="2"/>
      <c r="AK19" s="2"/>
    </row>
    <row r="20" spans="1:38" ht="14.25" customHeight="1">
      <c r="A20" s="20">
        <v>15</v>
      </c>
      <c r="B20" s="258" t="s">
        <v>131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26</v>
      </c>
      <c r="AA20" s="5">
        <f t="shared" si="3"/>
        <v>0</v>
      </c>
      <c r="AB20" s="2"/>
      <c r="AC20" s="2">
        <v>14</v>
      </c>
      <c r="AD20" s="52" t="s">
        <v>80</v>
      </c>
      <c r="AE20" s="52" t="s">
        <v>82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132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3300</v>
      </c>
      <c r="AA21" s="5">
        <f t="shared" si="3"/>
        <v>0</v>
      </c>
      <c r="AB21" s="2"/>
      <c r="AC21" s="2">
        <v>15</v>
      </c>
      <c r="AD21" s="52" t="s">
        <v>81</v>
      </c>
      <c r="AE21" s="52" t="s">
        <v>56</v>
      </c>
      <c r="AI21"/>
      <c r="AJ21"/>
      <c r="AK21" s="1"/>
      <c r="AL21" s="15"/>
    </row>
    <row r="22" spans="1:37" ht="14.25" customHeight="1">
      <c r="A22" s="20">
        <v>17</v>
      </c>
      <c r="B22" s="258" t="s">
        <v>133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1905</v>
      </c>
      <c r="AA22" s="5">
        <f t="shared" si="3"/>
        <v>0</v>
      </c>
      <c r="AB22" s="2"/>
      <c r="AC22" s="2">
        <v>16</v>
      </c>
      <c r="AD22" s="52" t="s">
        <v>65</v>
      </c>
      <c r="AE22" s="52" t="s">
        <v>40</v>
      </c>
      <c r="AI22"/>
      <c r="AJ22"/>
      <c r="AK22" s="2"/>
    </row>
    <row r="23" spans="1:38" ht="14.25" customHeight="1">
      <c r="A23" s="19">
        <v>18</v>
      </c>
      <c r="B23" s="261" t="s">
        <v>134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2.5</v>
      </c>
      <c r="AA23" s="5">
        <f t="shared" si="3"/>
        <v>0</v>
      </c>
      <c r="AB23" s="2"/>
      <c r="AC23" s="2">
        <v>17</v>
      </c>
      <c r="AD23" s="52" t="s">
        <v>82</v>
      </c>
      <c r="AE23" s="52" t="s">
        <v>39</v>
      </c>
      <c r="AI23"/>
      <c r="AJ23"/>
      <c r="AK23" s="1"/>
      <c r="AL23" s="46"/>
    </row>
    <row r="24" spans="1:38" ht="14.25" customHeight="1">
      <c r="A24" s="20">
        <v>19</v>
      </c>
      <c r="B24" s="258" t="s">
        <v>135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2.7</v>
      </c>
      <c r="AA24" s="5">
        <f t="shared" si="3"/>
        <v>0</v>
      </c>
      <c r="AB24" s="2"/>
      <c r="AC24" s="2">
        <v>18</v>
      </c>
      <c r="AD24" s="52" t="s">
        <v>68</v>
      </c>
      <c r="AE24" s="52" t="s">
        <v>80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136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1.33</v>
      </c>
      <c r="AA25" s="5">
        <f t="shared" si="3"/>
        <v>0</v>
      </c>
      <c r="AB25"/>
      <c r="AC25" s="2">
        <v>19</v>
      </c>
      <c r="AD25" s="52" t="s">
        <v>83</v>
      </c>
      <c r="AE25" s="52" t="s">
        <v>83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54</v>
      </c>
      <c r="AE26" s="53" t="s">
        <v>58</v>
      </c>
      <c r="AF26"/>
      <c r="AG26"/>
      <c r="AH26"/>
      <c r="AI26"/>
      <c r="AJ26"/>
      <c r="AK26" s="2"/>
    </row>
    <row r="27" spans="1:37" ht="15.7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97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40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98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99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40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100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101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102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103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104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105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106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107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40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108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109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110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111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112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40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113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114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115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116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9"/>
    <dataValidation type="decimal" operator="greaterThanOrEqual" allowBlank="1" showInputMessage="1" showErrorMessage="1" error="Please enter a number." sqref="O6:P9 O11:P16 O18:P25">
      <formula1>-100000000000</formula1>
    </dataValidation>
    <dataValidation type="decimal" allowBlank="1" showInputMessage="1" showErrorMessage="1" error="Please enter a percentage between 0% and 100%." sqref="O10:P10 O17:P17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C248-74A4-49DB-B7C3-B6B5FF061A6B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13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86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914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319" t="s">
        <v>156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108"/>
      <c r="P6" s="109"/>
      <c r="Q6" s="105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 s="104">
        <v>0.86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58</v>
      </c>
      <c r="AE6" s="51" t="s">
        <v>55</v>
      </c>
      <c r="AJ6"/>
    </row>
    <row r="7" spans="1:36" ht="14.25" customHeight="1">
      <c r="A7" s="19">
        <v>2</v>
      </c>
      <c r="B7" s="277" t="s">
        <v>137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117</v>
      </c>
      <c r="AA7" s="5">
        <f t="shared" si="3"/>
        <v>0</v>
      </c>
      <c r="AB7" s="2"/>
      <c r="AC7" s="2">
        <v>1</v>
      </c>
      <c r="AD7" s="52" t="s">
        <v>59</v>
      </c>
      <c r="AE7" s="52" t="s">
        <v>60</v>
      </c>
      <c r="AJ7"/>
    </row>
    <row r="8" spans="1:36" ht="14.25" customHeight="1">
      <c r="A8" s="20">
        <v>3</v>
      </c>
      <c r="B8" s="285" t="s">
        <v>138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11600</v>
      </c>
      <c r="AA8" s="5">
        <f t="shared" si="3"/>
        <v>0</v>
      </c>
      <c r="AB8" s="2"/>
      <c r="AC8" s="2">
        <v>2</v>
      </c>
      <c r="AD8" s="52" t="s">
        <v>60</v>
      </c>
      <c r="AE8" s="52" t="s">
        <v>66</v>
      </c>
      <c r="AJ8"/>
    </row>
    <row r="9" spans="1:36" ht="14.25" customHeight="1">
      <c r="A9" s="19">
        <v>4</v>
      </c>
      <c r="B9" s="261" t="s">
        <v>139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28715</v>
      </c>
      <c r="AA9" s="5">
        <f t="shared" si="3"/>
        <v>0</v>
      </c>
      <c r="AB9" s="2"/>
      <c r="AC9" s="2">
        <v>3</v>
      </c>
      <c r="AD9" s="52" t="s">
        <v>40</v>
      </c>
      <c r="AE9" s="52" t="s">
        <v>67</v>
      </c>
      <c r="AJ9"/>
    </row>
    <row r="10" spans="1:36" ht="14.25" customHeight="1">
      <c r="A10" s="20">
        <v>5</v>
      </c>
      <c r="B10" s="258" t="s">
        <v>140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98"/>
      <c r="P10" s="99"/>
      <c r="Q10" s="102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>
        <v>37000</v>
      </c>
      <c r="AA10" s="5">
        <f t="shared" si="3"/>
        <v>0</v>
      </c>
      <c r="AB10" s="2"/>
      <c r="AC10" s="2">
        <v>4</v>
      </c>
      <c r="AD10" s="52" t="s">
        <v>61</v>
      </c>
      <c r="AE10" s="52" t="s">
        <v>68</v>
      </c>
      <c r="AJ10"/>
    </row>
    <row r="11" spans="1:36" ht="14.25" customHeight="1">
      <c r="A11" s="19">
        <v>6</v>
      </c>
      <c r="B11" s="261" t="s">
        <v>141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5000</v>
      </c>
      <c r="AA11" s="5">
        <f t="shared" si="3"/>
        <v>0</v>
      </c>
      <c r="AB11" s="2"/>
      <c r="AC11" s="2">
        <v>5</v>
      </c>
      <c r="AD11" s="52" t="s">
        <v>62</v>
      </c>
      <c r="AE11" s="52" t="s">
        <v>57</v>
      </c>
      <c r="AJ11"/>
    </row>
    <row r="12" spans="1:36" ht="14.25" customHeight="1">
      <c r="A12" s="20">
        <v>7</v>
      </c>
      <c r="B12" s="258" t="s">
        <v>142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108"/>
      <c r="P12" s="109"/>
      <c r="Q12" s="105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 s="104">
        <v>0.1</v>
      </c>
      <c r="AA12" s="5">
        <f t="shared" si="3"/>
        <v>0</v>
      </c>
      <c r="AB12" s="2"/>
      <c r="AC12" s="2">
        <v>6</v>
      </c>
      <c r="AD12" s="52" t="s">
        <v>63</v>
      </c>
      <c r="AE12" s="52" t="s">
        <v>61</v>
      </c>
      <c r="AJ12"/>
    </row>
    <row r="13" spans="1:36" ht="14.25" customHeight="1">
      <c r="A13" s="19">
        <v>8</v>
      </c>
      <c r="B13" s="261" t="s">
        <v>143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2.8666666666666667</v>
      </c>
      <c r="AA13" s="5">
        <f t="shared" si="3"/>
        <v>0</v>
      </c>
      <c r="AB13" s="2"/>
      <c r="AC13" s="2">
        <v>7</v>
      </c>
      <c r="AD13" s="52" t="s">
        <v>66</v>
      </c>
      <c r="AE13" s="52" t="s">
        <v>76</v>
      </c>
      <c r="AJ13"/>
    </row>
    <row r="14" spans="1:36" ht="14.25" customHeight="1">
      <c r="A14" s="20">
        <v>9</v>
      </c>
      <c r="B14" s="258" t="s">
        <v>144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10000</v>
      </c>
      <c r="AA14" s="5">
        <f t="shared" si="3"/>
        <v>0</v>
      </c>
      <c r="AB14" s="2"/>
      <c r="AC14" s="2">
        <v>8</v>
      </c>
      <c r="AD14" s="52" t="s">
        <v>39</v>
      </c>
      <c r="AE14" s="52" t="s">
        <v>81</v>
      </c>
      <c r="AJ14"/>
    </row>
    <row r="15" spans="1:36" ht="14.25" customHeight="1">
      <c r="A15" s="19">
        <v>10</v>
      </c>
      <c r="B15" s="261" t="s">
        <v>145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3.525</v>
      </c>
      <c r="AA15" s="5">
        <f t="shared" si="3"/>
        <v>0</v>
      </c>
      <c r="AB15" s="2"/>
      <c r="AC15" s="2">
        <v>9</v>
      </c>
      <c r="AD15" s="52" t="s">
        <v>76</v>
      </c>
      <c r="AE15" s="52" t="s">
        <v>54</v>
      </c>
      <c r="AJ15"/>
    </row>
    <row r="16" spans="1:36" ht="14.25" customHeight="1">
      <c r="A16" s="20">
        <v>11</v>
      </c>
      <c r="B16" s="258" t="s">
        <v>146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8</v>
      </c>
      <c r="AA16" s="5">
        <f t="shared" si="3"/>
        <v>0</v>
      </c>
      <c r="AB16" s="2"/>
      <c r="AC16" s="2">
        <v>10</v>
      </c>
      <c r="AD16" s="52" t="s">
        <v>64</v>
      </c>
      <c r="AE16" s="52" t="s">
        <v>59</v>
      </c>
      <c r="AJ16"/>
    </row>
    <row r="17" spans="1:36" ht="14.25" customHeight="1">
      <c r="A17" s="19">
        <v>12</v>
      </c>
      <c r="B17" s="261" t="s">
        <v>147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47</v>
      </c>
      <c r="AA17" s="5">
        <f t="shared" si="3"/>
        <v>0</v>
      </c>
      <c r="AB17" s="2"/>
      <c r="AC17" s="2">
        <v>11</v>
      </c>
      <c r="AD17" s="52" t="s">
        <v>79</v>
      </c>
      <c r="AE17" s="52" t="s">
        <v>63</v>
      </c>
      <c r="AI17"/>
      <c r="AJ17"/>
    </row>
    <row r="18" spans="1:37" ht="14.25" customHeight="1">
      <c r="A18" s="20">
        <v>13</v>
      </c>
      <c r="B18" s="258" t="s">
        <v>148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-25</v>
      </c>
      <c r="AA18" s="5">
        <f t="shared" si="3"/>
        <v>0</v>
      </c>
      <c r="AB18" s="2"/>
      <c r="AC18" s="2">
        <v>12</v>
      </c>
      <c r="AD18" s="52" t="s">
        <v>67</v>
      </c>
      <c r="AE18" s="52" t="s">
        <v>79</v>
      </c>
      <c r="AI18" s="1"/>
      <c r="AJ18" s="2"/>
      <c r="AK18" s="2"/>
    </row>
    <row r="19" spans="1:37" ht="14.25" customHeight="1">
      <c r="A19" s="19">
        <v>14</v>
      </c>
      <c r="B19" s="261" t="s">
        <v>149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108"/>
      <c r="P19" s="109"/>
      <c r="Q19" s="105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 s="104">
        <v>0.25</v>
      </c>
      <c r="AA19" s="5">
        <f t="shared" si="3"/>
        <v>0</v>
      </c>
      <c r="AB19" s="2"/>
      <c r="AC19" s="2">
        <v>13</v>
      </c>
      <c r="AD19" s="52" t="s">
        <v>80</v>
      </c>
      <c r="AE19" s="52" t="s">
        <v>82</v>
      </c>
      <c r="AI19" s="1"/>
      <c r="AJ19" s="2"/>
      <c r="AK19" s="2"/>
    </row>
    <row r="20" spans="1:38" ht="14.25" customHeight="1">
      <c r="A20" s="20">
        <v>15</v>
      </c>
      <c r="B20" s="258" t="s">
        <v>150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33</v>
      </c>
      <c r="AA20" s="5">
        <f t="shared" si="3"/>
        <v>0</v>
      </c>
      <c r="AB20" s="2"/>
      <c r="AC20" s="2">
        <v>14</v>
      </c>
      <c r="AD20" s="52" t="s">
        <v>81</v>
      </c>
      <c r="AE20" s="52" t="s">
        <v>56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151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263</v>
      </c>
      <c r="AA21" s="5">
        <f t="shared" si="3"/>
        <v>0</v>
      </c>
      <c r="AB21" s="2"/>
      <c r="AC21" s="2">
        <v>15</v>
      </c>
      <c r="AD21" s="52" t="s">
        <v>65</v>
      </c>
      <c r="AE21" s="52" t="s">
        <v>40</v>
      </c>
      <c r="AI21"/>
      <c r="AJ21"/>
      <c r="AK21" s="1"/>
      <c r="AL21" s="15"/>
    </row>
    <row r="22" spans="1:37" ht="14.25" customHeight="1">
      <c r="A22" s="20">
        <v>17</v>
      </c>
      <c r="B22" s="258" t="s">
        <v>152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4</v>
      </c>
      <c r="AA22" s="5">
        <f t="shared" si="3"/>
        <v>0</v>
      </c>
      <c r="AB22" s="2"/>
      <c r="AC22" s="2">
        <v>16</v>
      </c>
      <c r="AD22" s="52" t="s">
        <v>82</v>
      </c>
      <c r="AE22" s="52" t="s">
        <v>39</v>
      </c>
      <c r="AI22"/>
      <c r="AJ22"/>
      <c r="AK22" s="2"/>
    </row>
    <row r="23" spans="1:38" ht="14.25" customHeight="1">
      <c r="A23" s="19">
        <v>18</v>
      </c>
      <c r="B23" s="261" t="s">
        <v>153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19.8</v>
      </c>
      <c r="AA23" s="5">
        <f t="shared" si="3"/>
        <v>0</v>
      </c>
      <c r="AB23" s="2"/>
      <c r="AC23" s="2">
        <v>17</v>
      </c>
      <c r="AD23" s="52" t="s">
        <v>68</v>
      </c>
      <c r="AE23" s="52" t="s">
        <v>80</v>
      </c>
      <c r="AI23"/>
      <c r="AJ23"/>
      <c r="AK23" s="1"/>
      <c r="AL23" s="46"/>
    </row>
    <row r="24" spans="1:38" ht="14.25" customHeight="1">
      <c r="A24" s="20">
        <v>19</v>
      </c>
      <c r="B24" s="258" t="s">
        <v>154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350</v>
      </c>
      <c r="AA24" s="5">
        <f t="shared" si="3"/>
        <v>0</v>
      </c>
      <c r="AB24" s="2"/>
      <c r="AC24" s="2">
        <v>18</v>
      </c>
      <c r="AD24" s="52" t="s">
        <v>83</v>
      </c>
      <c r="AE24" s="52" t="s">
        <v>83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155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179500</v>
      </c>
      <c r="AA25" s="5">
        <f t="shared" si="3"/>
        <v>0</v>
      </c>
      <c r="AB25"/>
      <c r="AC25" s="2">
        <v>19</v>
      </c>
      <c r="AD25" s="52" t="s">
        <v>54</v>
      </c>
      <c r="AE25" s="52" t="s">
        <v>58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55</v>
      </c>
      <c r="AE26" s="53" t="s">
        <v>62</v>
      </c>
      <c r="AF26"/>
      <c r="AG26"/>
      <c r="AH26"/>
      <c r="AI26"/>
      <c r="AJ26"/>
      <c r="AK26" s="2"/>
    </row>
    <row r="27" spans="1:37" ht="15.7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157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158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159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160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40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161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162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163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164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39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165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166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167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168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169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170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171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172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173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174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175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40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176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allowBlank="1" showInputMessage="1" showErrorMessage="1" promptTitle="Goal for Score is a value of 1" prompt="This value also tells you what your range adjustment factor is." sqref="AC28:AD28 O59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7:P11 O13:P18 O20:P25">
      <formula1>-100000000000</formula1>
    </dataValidation>
    <dataValidation type="decimal" allowBlank="1" showInputMessage="1" showErrorMessage="1" error="Please enter a percentage between 0% and 100%." sqref="O6:P6 O12:P12 O19:P19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B928-0002-416B-B26A-D01BAFF3B0B0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26.14062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87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205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18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1636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59</v>
      </c>
      <c r="AE6" s="51" t="s">
        <v>60</v>
      </c>
      <c r="AJ6"/>
    </row>
    <row r="7" spans="1:36" ht="14.25" customHeight="1">
      <c r="A7" s="19">
        <v>2</v>
      </c>
      <c r="B7" s="277" t="s">
        <v>38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12</v>
      </c>
      <c r="AA7" s="5">
        <f t="shared" si="3"/>
        <v>0</v>
      </c>
      <c r="AB7" s="2"/>
      <c r="AC7" s="2">
        <v>1</v>
      </c>
      <c r="AD7" s="52" t="s">
        <v>60</v>
      </c>
      <c r="AE7" s="52" t="s">
        <v>66</v>
      </c>
      <c r="AJ7"/>
    </row>
    <row r="8" spans="1:36" ht="14.25" customHeight="1">
      <c r="A8" s="20">
        <v>3</v>
      </c>
      <c r="B8" s="285" t="s">
        <v>197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184</v>
      </c>
      <c r="AA8" s="5">
        <f t="shared" si="3"/>
        <v>0</v>
      </c>
      <c r="AB8" s="2"/>
      <c r="AC8" s="2">
        <v>2</v>
      </c>
      <c r="AD8" s="52" t="s">
        <v>40</v>
      </c>
      <c r="AE8" s="52" t="s">
        <v>67</v>
      </c>
      <c r="AJ8"/>
    </row>
    <row r="9" spans="1:36" ht="14.25" customHeight="1">
      <c r="A9" s="19">
        <v>4</v>
      </c>
      <c r="B9" s="261" t="s">
        <v>198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853</v>
      </c>
      <c r="AA9" s="5">
        <f t="shared" si="3"/>
        <v>0</v>
      </c>
      <c r="AB9" s="2"/>
      <c r="AC9" s="2">
        <v>3</v>
      </c>
      <c r="AD9" s="52" t="s">
        <v>61</v>
      </c>
      <c r="AE9" s="52" t="s">
        <v>68</v>
      </c>
      <c r="AJ9"/>
    </row>
    <row r="10" spans="1:36" ht="14.25" customHeight="1">
      <c r="A10" s="20">
        <v>5</v>
      </c>
      <c r="B10" s="258" t="s">
        <v>199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4">
        <v>0.41</v>
      </c>
      <c r="AA10" s="5">
        <f t="shared" si="3"/>
        <v>0</v>
      </c>
      <c r="AB10" s="2"/>
      <c r="AC10" s="2">
        <v>4</v>
      </c>
      <c r="AD10" s="52" t="s">
        <v>62</v>
      </c>
      <c r="AE10" s="52" t="s">
        <v>57</v>
      </c>
      <c r="AJ10"/>
    </row>
    <row r="11" spans="1:36" ht="14.25" customHeight="1">
      <c r="A11" s="19">
        <v>6</v>
      </c>
      <c r="B11" s="261" t="s">
        <v>200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7.1</v>
      </c>
      <c r="AA11" s="5">
        <f t="shared" si="3"/>
        <v>0</v>
      </c>
      <c r="AB11" s="2"/>
      <c r="AC11" s="2">
        <v>5</v>
      </c>
      <c r="AD11" s="52" t="s">
        <v>63</v>
      </c>
      <c r="AE11" s="52" t="s">
        <v>61</v>
      </c>
      <c r="AJ11"/>
    </row>
    <row r="12" spans="1:36" ht="14.25" customHeight="1">
      <c r="A12" s="20">
        <v>7</v>
      </c>
      <c r="B12" s="258" t="s">
        <v>201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1850</v>
      </c>
      <c r="AA12" s="5">
        <f t="shared" si="3"/>
        <v>0</v>
      </c>
      <c r="AB12" s="2"/>
      <c r="AC12" s="2">
        <v>6</v>
      </c>
      <c r="AD12" s="52" t="s">
        <v>66</v>
      </c>
      <c r="AE12" s="52" t="s">
        <v>76</v>
      </c>
      <c r="AJ12"/>
    </row>
    <row r="13" spans="1:36" ht="14.25" customHeight="1">
      <c r="A13" s="19">
        <v>8</v>
      </c>
      <c r="B13" s="261" t="s">
        <v>202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1</v>
      </c>
      <c r="AA13" s="5">
        <f t="shared" si="3"/>
        <v>0</v>
      </c>
      <c r="AB13" s="2"/>
      <c r="AC13" s="2">
        <v>7</v>
      </c>
      <c r="AD13" s="52" t="s">
        <v>39</v>
      </c>
      <c r="AE13" s="52" t="s">
        <v>81</v>
      </c>
      <c r="AJ13"/>
    </row>
    <row r="14" spans="1:36" ht="14.25" customHeight="1">
      <c r="A14" s="20">
        <v>9</v>
      </c>
      <c r="B14" s="258" t="s">
        <v>203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28</v>
      </c>
      <c r="AA14" s="5">
        <f t="shared" si="3"/>
        <v>0</v>
      </c>
      <c r="AB14" s="2"/>
      <c r="AC14" s="2">
        <v>8</v>
      </c>
      <c r="AD14" s="52" t="s">
        <v>76</v>
      </c>
      <c r="AE14" s="52" t="s">
        <v>54</v>
      </c>
      <c r="AJ14"/>
    </row>
    <row r="15" spans="1:36" ht="14.25" customHeight="1">
      <c r="A15" s="19">
        <v>10</v>
      </c>
      <c r="B15" s="261" t="s">
        <v>204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50</v>
      </c>
      <c r="AA15" s="5">
        <f t="shared" si="3"/>
        <v>0</v>
      </c>
      <c r="AB15" s="2"/>
      <c r="AC15" s="2">
        <v>9</v>
      </c>
      <c r="AD15" s="52" t="s">
        <v>64</v>
      </c>
      <c r="AE15" s="52" t="s">
        <v>59</v>
      </c>
      <c r="AJ15"/>
    </row>
    <row r="16" spans="1:36" ht="14.25" customHeight="1">
      <c r="A16" s="20">
        <v>11</v>
      </c>
      <c r="B16" s="258" t="s">
        <v>205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2258</v>
      </c>
      <c r="AA16" s="5">
        <f t="shared" si="3"/>
        <v>0</v>
      </c>
      <c r="AB16" s="2"/>
      <c r="AC16" s="2">
        <v>10</v>
      </c>
      <c r="AD16" s="52" t="s">
        <v>79</v>
      </c>
      <c r="AE16" s="52" t="s">
        <v>63</v>
      </c>
      <c r="AJ16"/>
    </row>
    <row r="17" spans="1:36" ht="14.25" customHeight="1">
      <c r="A17" s="19">
        <v>12</v>
      </c>
      <c r="B17" s="261" t="s">
        <v>206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60</v>
      </c>
      <c r="AA17" s="5">
        <f t="shared" si="3"/>
        <v>0</v>
      </c>
      <c r="AB17" s="2"/>
      <c r="AC17" s="2">
        <v>11</v>
      </c>
      <c r="AD17" s="52" t="s">
        <v>67</v>
      </c>
      <c r="AE17" s="52" t="s">
        <v>79</v>
      </c>
      <c r="AI17"/>
      <c r="AJ17"/>
    </row>
    <row r="18" spans="1:37" ht="14.25" customHeight="1">
      <c r="A18" s="20">
        <v>13</v>
      </c>
      <c r="B18" s="258" t="s">
        <v>207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1939</v>
      </c>
      <c r="AA18" s="5">
        <f t="shared" si="3"/>
        <v>0</v>
      </c>
      <c r="AB18" s="2"/>
      <c r="AC18" s="2">
        <v>12</v>
      </c>
      <c r="AD18" s="52" t="s">
        <v>80</v>
      </c>
      <c r="AE18" s="52" t="s">
        <v>82</v>
      </c>
      <c r="AI18" s="1"/>
      <c r="AJ18" s="2"/>
      <c r="AK18" s="2"/>
    </row>
    <row r="19" spans="1:37" ht="14.25" customHeight="1">
      <c r="A19" s="19">
        <v>14</v>
      </c>
      <c r="B19" s="261" t="s">
        <v>208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2756</v>
      </c>
      <c r="AA19" s="5">
        <f t="shared" si="3"/>
        <v>0</v>
      </c>
      <c r="AB19" s="2"/>
      <c r="AC19" s="2">
        <v>13</v>
      </c>
      <c r="AD19" s="52" t="s">
        <v>81</v>
      </c>
      <c r="AE19" s="52" t="s">
        <v>56</v>
      </c>
      <c r="AI19" s="1"/>
      <c r="AJ19" s="2"/>
      <c r="AK19" s="2"/>
    </row>
    <row r="20" spans="1:38" ht="14.25" customHeight="1">
      <c r="A20" s="20">
        <v>15</v>
      </c>
      <c r="B20" s="258" t="s">
        <v>209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1928</v>
      </c>
      <c r="AA20" s="5">
        <f t="shared" si="3"/>
        <v>0</v>
      </c>
      <c r="AB20" s="2"/>
      <c r="AC20" s="2">
        <v>14</v>
      </c>
      <c r="AD20" s="52" t="s">
        <v>65</v>
      </c>
      <c r="AE20" s="52" t="s">
        <v>40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210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7</v>
      </c>
      <c r="AA21" s="5">
        <f t="shared" si="3"/>
        <v>0</v>
      </c>
      <c r="AB21" s="2"/>
      <c r="AC21" s="2">
        <v>15</v>
      </c>
      <c r="AD21" s="52" t="s">
        <v>82</v>
      </c>
      <c r="AE21" s="52" t="s">
        <v>39</v>
      </c>
      <c r="AI21"/>
      <c r="AJ21"/>
      <c r="AK21" s="1"/>
      <c r="AL21" s="15"/>
    </row>
    <row r="22" spans="1:37" ht="14.25" customHeight="1">
      <c r="A22" s="20">
        <v>17</v>
      </c>
      <c r="B22" s="258" t="s">
        <v>211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37</v>
      </c>
      <c r="AA22" s="5">
        <f t="shared" si="3"/>
        <v>0</v>
      </c>
      <c r="AB22" s="2"/>
      <c r="AC22" s="2">
        <v>16</v>
      </c>
      <c r="AD22" s="52" t="s">
        <v>68</v>
      </c>
      <c r="AE22" s="52" t="s">
        <v>80</v>
      </c>
      <c r="AI22"/>
      <c r="AJ22"/>
      <c r="AK22" s="2"/>
    </row>
    <row r="23" spans="1:38" ht="14.25" customHeight="1">
      <c r="A23" s="19">
        <v>18</v>
      </c>
      <c r="B23" s="261" t="s">
        <v>212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29</v>
      </c>
      <c r="AA23" s="5">
        <f t="shared" si="3"/>
        <v>0</v>
      </c>
      <c r="AB23" s="2"/>
      <c r="AC23" s="2">
        <v>17</v>
      </c>
      <c r="AD23" s="52" t="s">
        <v>83</v>
      </c>
      <c r="AE23" s="52" t="s">
        <v>83</v>
      </c>
      <c r="AI23"/>
      <c r="AJ23"/>
      <c r="AK23" s="1"/>
      <c r="AL23" s="46"/>
    </row>
    <row r="24" spans="1:38" ht="14.25" customHeight="1">
      <c r="A24" s="20">
        <v>19</v>
      </c>
      <c r="B24" s="258" t="s">
        <v>213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1756</v>
      </c>
      <c r="AA24" s="5">
        <f t="shared" si="3"/>
        <v>0</v>
      </c>
      <c r="AB24" s="2"/>
      <c r="AC24" s="2">
        <v>18</v>
      </c>
      <c r="AD24" s="52" t="s">
        <v>54</v>
      </c>
      <c r="AE24" s="52" t="s">
        <v>58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214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5</v>
      </c>
      <c r="AA25" s="5">
        <f t="shared" si="3"/>
        <v>0</v>
      </c>
      <c r="AB25"/>
      <c r="AC25" s="2">
        <v>19</v>
      </c>
      <c r="AD25" s="52" t="s">
        <v>55</v>
      </c>
      <c r="AE25" s="52" t="s">
        <v>62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56</v>
      </c>
      <c r="AE26" s="53" t="s">
        <v>64</v>
      </c>
      <c r="AF26"/>
      <c r="AG26"/>
      <c r="AH26"/>
      <c r="AI26"/>
      <c r="AJ26"/>
      <c r="AK26" s="2"/>
    </row>
    <row r="27" spans="1:37" ht="15.7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177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178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179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180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181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182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183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40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184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185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39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186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39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187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188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40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189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39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190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40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191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192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193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194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195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196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9"/>
    <dataValidation type="decimal" operator="greaterThanOrEqual" allowBlank="1" showInputMessage="1" showErrorMessage="1" error="Please enter a number." sqref="O6:P9 O11:P25">
      <formula1>-100000000000</formula1>
    </dataValidation>
    <dataValidation type="decimal" allowBlank="1" showInputMessage="1" showErrorMessage="1" error="Please enter a percentage between 0% and 100%." sqref="O10:P10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Momma</dc:creator>
  <cp:keywords/>
  <dc:description/>
  <cp:lastModifiedBy>Andrew Adams</cp:lastModifiedBy>
  <dcterms:created xsi:type="dcterms:W3CDTF">2013-02-28T00:16:26Z</dcterms:created>
  <dcterms:modified xsi:type="dcterms:W3CDTF">2020-09-22T15:31:04Z</dcterms:modified>
  <cp:category/>
  <cp:version/>
  <cp:contentType/>
  <cp:contentStatus/>
</cp:coreProperties>
</file>